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D\1 Dis 110ct2014\202 PROY U SANTO TOMAS\11 urbanismo Yondo\36 TEMAS TECNICOS\03 CANTIDADES\SOPORTES ADICION\SOLICITUD ADICION ENTREGADA + Z_ANEXOS AJUSTADOS\"/>
    </mc:Choice>
  </mc:AlternateContent>
  <xr:revisionPtr revIDLastSave="0" documentId="13_ncr:1_{56BE2814-0FB8-4B61-B040-C3248C153DE0}" xr6:coauthVersionLast="47" xr6:coauthVersionMax="47" xr10:uidLastSave="{00000000-0000-0000-0000-000000000000}"/>
  <bookViews>
    <workbookView xWindow="-120" yWindow="-120" windowWidth="20730" windowHeight="11310" firstSheet="46" activeTab="56" xr2:uid="{00000000-000D-0000-FFFF-FFFF00000000}"/>
  </bookViews>
  <sheets>
    <sheet name="2.1.2.1" sheetId="16" r:id="rId1"/>
    <sheet name="2.1.3.2" sheetId="19" r:id="rId2"/>
    <sheet name="2.1.3.5" sheetId="21" r:id="rId3"/>
    <sheet name="2.1.3.6" sheetId="23" r:id="rId4"/>
    <sheet name="2.1.3.8" sheetId="24" r:id="rId5"/>
    <sheet name="2.1.4.3" sheetId="27" r:id="rId6"/>
    <sheet name="2.1.4.4" sheetId="28" r:id="rId7"/>
    <sheet name="2.1.4.5" sheetId="29" r:id="rId8"/>
    <sheet name="2.1.4.7" sheetId="31" r:id="rId9"/>
    <sheet name="2.1.4.8" sheetId="32" r:id="rId10"/>
    <sheet name="2.1.5.2" sheetId="33" r:id="rId11"/>
    <sheet name="2.1.5.3" sheetId="34" r:id="rId12"/>
    <sheet name="2.1.5.4" sheetId="35" r:id="rId13"/>
    <sheet name="2.1.7.4.1" sheetId="104" r:id="rId14"/>
    <sheet name="2.2.3.3" sheetId="44" r:id="rId15"/>
    <sheet name="2.2.3.5" sheetId="46" r:id="rId16"/>
    <sheet name="2.2.4.1" sheetId="47" r:id="rId17"/>
    <sheet name="2.2.4.2" sheetId="48" r:id="rId18"/>
    <sheet name="2.2.4.5" sheetId="51" r:id="rId19"/>
    <sheet name="2.2.4.6" sheetId="52" r:id="rId20"/>
    <sheet name="2.2.4.7" sheetId="53" r:id="rId21"/>
    <sheet name="2.2.4.8" sheetId="54" r:id="rId22"/>
    <sheet name="2.2.4.9" sheetId="55" r:id="rId23"/>
    <sheet name="2.2.4.10" sheetId="56" r:id="rId24"/>
    <sheet name="2.2.4.11" sheetId="57" r:id="rId25"/>
    <sheet name="2.2.5.1" sheetId="61" r:id="rId26"/>
    <sheet name="2.2.5.2" sheetId="62" r:id="rId27"/>
    <sheet name="2.2.5.3" sheetId="63" r:id="rId28"/>
    <sheet name="2.2.5.4" sheetId="64" r:id="rId29"/>
    <sheet name="2.2.5.5" sheetId="65" r:id="rId30"/>
    <sheet name="2.2.5.6" sheetId="66" r:id="rId31"/>
    <sheet name="2.2.5.7" sheetId="67" r:id="rId32"/>
    <sheet name="2.2.5.8" sheetId="68" r:id="rId33"/>
    <sheet name="2.3.3.1" sheetId="76" r:id="rId34"/>
    <sheet name="2.3.3.3" sheetId="81" r:id="rId35"/>
    <sheet name="2.3.5.3" sheetId="89" r:id="rId36"/>
    <sheet name="2.3.5.4" sheetId="90" r:id="rId37"/>
    <sheet name="2.3.5.7" sheetId="93" r:id="rId38"/>
    <sheet name="2.3.5.8" sheetId="128" r:id="rId39"/>
    <sheet name="2.3.5.9" sheetId="95" r:id="rId40"/>
    <sheet name="2.3.5.11" sheetId="97" r:id="rId41"/>
    <sheet name="OE4" sheetId="22" r:id="rId42"/>
    <sheet name="OE5" sheetId="36" r:id="rId43"/>
    <sheet name="OE6" sheetId="37" r:id="rId44"/>
    <sheet name="OE7" sheetId="70" r:id="rId45"/>
    <sheet name="OE8" sheetId="71" r:id="rId46"/>
    <sheet name="OE9" sheetId="72" r:id="rId47"/>
    <sheet name="OE10" sheetId="88" r:id="rId48"/>
    <sheet name="OE11" sheetId="113" r:id="rId49"/>
    <sheet name="OE12" sheetId="115" r:id="rId50"/>
    <sheet name="OE13" sheetId="107" r:id="rId51"/>
    <sheet name="OE14" sheetId="108" r:id="rId52"/>
    <sheet name="OE15" sheetId="118" r:id="rId53"/>
    <sheet name="OE16" sheetId="124" r:id="rId54"/>
    <sheet name="OE17" sheetId="125" r:id="rId55"/>
    <sheet name="OE18" sheetId="38" r:id="rId56"/>
    <sheet name="OE19" sheetId="86" r:id="rId57"/>
    <sheet name="OE 20" sheetId="129" r:id="rId58"/>
    <sheet name="OE21" sheetId="127" r:id="rId59"/>
    <sheet name="OE22" sheetId="130" r:id="rId60"/>
    <sheet name="Hoja1" sheetId="131" r:id="rId61"/>
  </sheets>
  <externalReferences>
    <externalReference r:id="rId62"/>
    <externalReference r:id="rId63"/>
  </externalReferences>
  <definedNames>
    <definedName name="_xlnm.Print_Area" localSheetId="0">'2.1.2.1'!$A$1:$AL$43</definedName>
    <definedName name="_xlnm.Print_Area" localSheetId="1">'2.1.3.2'!$A$1:$AL$43</definedName>
    <definedName name="_xlnm.Print_Area" localSheetId="2">'2.1.3.5'!$A$1:$AL$43</definedName>
    <definedName name="_xlnm.Print_Area" localSheetId="3">'2.1.3.6'!$A$1:$AL$43</definedName>
    <definedName name="_xlnm.Print_Area" localSheetId="4">'2.1.3.8'!$A$1:$AL$43</definedName>
    <definedName name="_xlnm.Print_Area" localSheetId="5">'2.1.4.3'!$A$1:$AL$43</definedName>
    <definedName name="_xlnm.Print_Area" localSheetId="6">'2.1.4.4'!$A$1:$AL$43</definedName>
    <definedName name="_xlnm.Print_Area" localSheetId="7">'2.1.4.5'!$A$1:$AL$43</definedName>
    <definedName name="_xlnm.Print_Area" localSheetId="8">'2.1.4.7'!$A$1:$AL$43</definedName>
    <definedName name="_xlnm.Print_Area" localSheetId="9">'2.1.4.8'!$A$1:$AL$43</definedName>
    <definedName name="_xlnm.Print_Area" localSheetId="10">'2.1.5.2'!$A$1:$AL$43</definedName>
    <definedName name="_xlnm.Print_Area" localSheetId="11">'2.1.5.3'!$A$1:$AJ$43</definedName>
    <definedName name="_xlnm.Print_Area" localSheetId="12">'2.1.5.4'!$A$1:$AJ$43</definedName>
    <definedName name="_xlnm.Print_Area" localSheetId="13">'2.1.7.4.1'!$A$1:$AL$43</definedName>
    <definedName name="_xlnm.Print_Area" localSheetId="14">'2.2.3.3'!$A$1:$AL$43</definedName>
    <definedName name="_xlnm.Print_Area" localSheetId="15">'2.2.3.5'!$A$1:$AL$43</definedName>
    <definedName name="_xlnm.Print_Area" localSheetId="16">'2.2.4.1'!$A$1:$AL$43</definedName>
    <definedName name="_xlnm.Print_Area" localSheetId="23">'2.2.4.10'!$A$1:$AL$43</definedName>
    <definedName name="_xlnm.Print_Area" localSheetId="24">'2.2.4.11'!$A$1:$AL$43</definedName>
    <definedName name="_xlnm.Print_Area" localSheetId="17">'2.2.4.2'!$A$1:$AL$43</definedName>
    <definedName name="_xlnm.Print_Area" localSheetId="18">'2.2.4.5'!$A$1:$AL$43</definedName>
    <definedName name="_xlnm.Print_Area" localSheetId="19">'2.2.4.6'!$A$1:$AL$43</definedName>
    <definedName name="_xlnm.Print_Area" localSheetId="20">'2.2.4.7'!$A$1:$AL$43</definedName>
    <definedName name="_xlnm.Print_Area" localSheetId="21">'2.2.4.8'!$A$1:$AL$43</definedName>
    <definedName name="_xlnm.Print_Area" localSheetId="22">'2.2.4.9'!$A$1:$AL$43</definedName>
    <definedName name="_xlnm.Print_Area" localSheetId="25">'2.2.5.1'!$A$1:$AL$43</definedName>
    <definedName name="_xlnm.Print_Area" localSheetId="26">'2.2.5.2'!$A$1:$AL$43</definedName>
    <definedName name="_xlnm.Print_Area" localSheetId="27">'2.2.5.3'!$A$1:$AL$43</definedName>
    <definedName name="_xlnm.Print_Area" localSheetId="28">'2.2.5.4'!$A$1:$AL$43</definedName>
    <definedName name="_xlnm.Print_Area" localSheetId="29">'2.2.5.5'!$A$1:$AL$43</definedName>
    <definedName name="_xlnm.Print_Area" localSheetId="30">'2.2.5.6'!$A$1:$AL$43</definedName>
    <definedName name="_xlnm.Print_Area" localSheetId="31">'2.2.5.7'!$A$1:$AL$43</definedName>
    <definedName name="_xlnm.Print_Area" localSheetId="32">'2.2.5.8'!$A$1:$AL$43</definedName>
    <definedName name="_xlnm.Print_Area" localSheetId="33">'2.3.3.1'!$A$1:$AL$43</definedName>
    <definedName name="_xlnm.Print_Area" localSheetId="34">'2.3.3.3'!$A$1:$AL$43</definedName>
    <definedName name="_xlnm.Print_Area" localSheetId="40">'2.3.5.11'!$A$1:$AL$43</definedName>
    <definedName name="_xlnm.Print_Area" localSheetId="35">'2.3.5.3'!$A$1:$AL$43</definedName>
    <definedName name="_xlnm.Print_Area" localSheetId="36">'2.3.5.4'!$A$1:$AL$43</definedName>
    <definedName name="_xlnm.Print_Area" localSheetId="37">'2.3.5.7'!$A$1:$AL$43</definedName>
    <definedName name="_xlnm.Print_Area" localSheetId="38">'2.3.5.8'!$A$1:$AL$43</definedName>
    <definedName name="_xlnm.Print_Area" localSheetId="39">'2.3.5.9'!$A$1:$AL$43</definedName>
    <definedName name="_xlnm.Print_Area" localSheetId="47">'OE10'!$A$1:$AL$43</definedName>
    <definedName name="_xlnm.Print_Area" localSheetId="48">'OE11'!$A$1:$AL$43</definedName>
    <definedName name="_xlnm.Print_Area" localSheetId="49">'OE12'!$A$1:$AL$43</definedName>
    <definedName name="_xlnm.Print_Area" localSheetId="50">'OE13'!$A$1:$AL$43</definedName>
    <definedName name="_xlnm.Print_Area" localSheetId="51">'OE14'!$A$1:$AL$43</definedName>
    <definedName name="_xlnm.Print_Area" localSheetId="52">'OE15'!$A$1:$AL$54</definedName>
    <definedName name="_xlnm.Print_Area" localSheetId="53">'OE16'!$A$1:$AL$45</definedName>
    <definedName name="_xlnm.Print_Area" localSheetId="54">'OE17'!$A$1:$AL$43</definedName>
    <definedName name="_xlnm.Print_Area" localSheetId="55">'OE18'!$A$1:$AL$43</definedName>
    <definedName name="_xlnm.Print_Area" localSheetId="56">'OE19'!$A$1:$AL$43</definedName>
    <definedName name="_xlnm.Print_Area" localSheetId="58">'OE21'!$A$1:$AL$43</definedName>
    <definedName name="_xlnm.Print_Area" localSheetId="59">'OE22'!$A$1:$AL$43</definedName>
    <definedName name="_xlnm.Print_Area" localSheetId="41">'OE4'!$A$1:$AL$43</definedName>
    <definedName name="_xlnm.Print_Area" localSheetId="42">'OE5'!$A$1:$AL$43</definedName>
    <definedName name="_xlnm.Print_Area" localSheetId="43">'OE6'!$A$1:$AL$43</definedName>
    <definedName name="_xlnm.Print_Area" localSheetId="44">'OE7'!$A$1:$AL$43</definedName>
    <definedName name="_xlnm.Print_Area" localSheetId="45">'OE8'!$A$1:$AL$43</definedName>
    <definedName name="_xlnm.Print_Area" localSheetId="46">'OE9'!$A$1:$AL$43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7" i="21" l="1"/>
  <c r="AI30" i="21"/>
  <c r="AG20" i="125"/>
  <c r="AG19" i="125"/>
  <c r="AG18" i="125"/>
  <c r="AH13" i="125"/>
  <c r="AH16" i="125"/>
  <c r="AH15" i="125"/>
  <c r="AH14" i="125"/>
  <c r="AH12" i="125"/>
  <c r="AH11" i="125"/>
  <c r="AH10" i="125"/>
  <c r="AH9" i="125"/>
  <c r="AE10" i="107"/>
  <c r="AE11" i="107"/>
  <c r="AH11" i="107" s="1"/>
  <c r="AE12" i="107"/>
  <c r="AH12" i="107" s="1"/>
  <c r="AH10" i="107"/>
  <c r="AH9" i="107"/>
  <c r="AH11" i="124"/>
  <c r="AH12" i="124"/>
  <c r="AH13" i="124"/>
  <c r="AH14" i="124"/>
  <c r="AH15" i="124"/>
  <c r="AH16" i="124"/>
  <c r="AH10" i="124"/>
  <c r="AH9" i="124"/>
  <c r="AI30" i="118"/>
  <c r="AI24" i="118"/>
  <c r="AK22" i="118"/>
  <c r="AH22" i="118"/>
  <c r="AI22" i="118" s="1"/>
  <c r="AH21" i="118"/>
  <c r="AI21" i="118" s="1"/>
  <c r="AI20" i="118"/>
  <c r="AH20" i="118"/>
  <c r="AH17" i="118"/>
  <c r="AI17" i="118" s="1"/>
  <c r="AH18" i="118"/>
  <c r="AI18" i="118" s="1"/>
  <c r="AH19" i="118"/>
  <c r="AI19" i="118" s="1"/>
  <c r="AH11" i="118"/>
  <c r="AI11" i="118" s="1"/>
  <c r="AH12" i="118"/>
  <c r="AI12" i="118" s="1"/>
  <c r="AH13" i="118"/>
  <c r="AI13" i="118" s="1"/>
  <c r="AH14" i="118"/>
  <c r="AI14" i="118" s="1"/>
  <c r="AH15" i="118"/>
  <c r="AI15" i="118" s="1"/>
  <c r="AK19" i="118" s="1"/>
  <c r="AH10" i="118"/>
  <c r="AI10" i="118" s="1"/>
  <c r="AI21" i="124" l="1"/>
  <c r="AK14" i="118"/>
  <c r="AF19" i="130" l="1"/>
  <c r="AT11" i="107" l="1"/>
  <c r="AT12" i="107"/>
  <c r="AT9" i="107"/>
  <c r="AT10" i="107"/>
  <c r="AH9" i="108"/>
  <c r="AG9" i="108"/>
  <c r="AI19" i="108"/>
  <c r="AN10" i="107"/>
  <c r="AN11" i="107"/>
  <c r="AN9" i="107"/>
  <c r="AN19" i="107" l="1"/>
  <c r="AT16" i="107"/>
  <c r="AU8" i="107" l="1"/>
  <c r="AT17" i="107"/>
  <c r="AT18" i="107" l="1"/>
  <c r="AU17" i="107"/>
  <c r="AI40" i="16" l="1"/>
  <c r="AI23" i="16"/>
  <c r="AI18" i="16"/>
  <c r="AI16" i="16"/>
  <c r="AI15" i="16"/>
  <c r="AI14" i="16"/>
  <c r="AI13" i="16"/>
  <c r="AI12" i="16"/>
  <c r="AI19" i="16" s="1"/>
  <c r="AI11" i="16"/>
  <c r="AI17" i="104"/>
  <c r="AI27" i="44" l="1"/>
  <c r="AF13" i="130"/>
  <c r="AF17" i="130" s="1"/>
  <c r="AH10" i="130"/>
  <c r="AI40" i="127"/>
  <c r="AI27" i="127"/>
  <c r="AI29" i="127" s="1"/>
  <c r="AI40" i="129"/>
  <c r="AH10" i="129"/>
  <c r="AI28" i="129" s="1"/>
  <c r="AI30" i="129" s="1"/>
  <c r="AI40" i="86"/>
  <c r="AI27" i="86"/>
  <c r="AI29" i="86" s="1"/>
  <c r="AI40" i="38"/>
  <c r="AD23" i="38"/>
  <c r="AD22" i="38"/>
  <c r="AD21" i="38"/>
  <c r="AD20" i="38"/>
  <c r="AD19" i="38"/>
  <c r="AD18" i="38"/>
  <c r="AD17" i="38"/>
  <c r="AD16" i="38"/>
  <c r="AD15" i="38"/>
  <c r="AD14" i="38"/>
  <c r="AD13" i="38"/>
  <c r="AD12" i="38"/>
  <c r="AD11" i="38"/>
  <c r="AD10" i="38"/>
  <c r="AI27" i="38"/>
  <c r="AI29" i="38" s="1"/>
  <c r="AD9" i="38"/>
  <c r="AI23" i="124"/>
  <c r="AI42" i="124" s="1"/>
  <c r="AI32" i="118"/>
  <c r="AI51" i="118" s="1"/>
  <c r="AF10" i="108"/>
  <c r="AH17" i="130" l="1"/>
  <c r="AI27" i="130" s="1"/>
  <c r="AI29" i="130" s="1"/>
  <c r="AI40" i="130" s="1"/>
  <c r="AI21" i="108"/>
  <c r="AI40" i="108" s="1"/>
  <c r="AI19" i="107"/>
  <c r="AI21" i="107" l="1"/>
  <c r="AI40" i="107" l="1"/>
  <c r="AI40" i="115"/>
  <c r="AI19" i="115"/>
  <c r="AI21" i="115" s="1"/>
  <c r="AI40" i="113"/>
  <c r="AI19" i="113"/>
  <c r="AI21" i="113" s="1"/>
  <c r="AI40" i="88"/>
  <c r="AI27" i="88"/>
  <c r="AI29" i="88"/>
  <c r="AI40" i="72"/>
  <c r="AI19" i="72"/>
  <c r="AI21" i="72" s="1"/>
  <c r="AI40" i="71"/>
  <c r="AI19" i="71"/>
  <c r="AI21" i="71" s="1"/>
  <c r="AI40" i="70"/>
  <c r="AI19" i="70"/>
  <c r="AI21" i="70" s="1"/>
  <c r="AI40" i="37"/>
  <c r="AI19" i="37"/>
  <c r="AI21" i="37" s="1"/>
  <c r="AI40" i="36"/>
  <c r="AI19" i="36"/>
  <c r="AI21" i="36" s="1"/>
  <c r="AI19" i="22"/>
  <c r="AI21" i="22" s="1"/>
  <c r="AI40" i="97"/>
  <c r="AI19" i="97"/>
  <c r="AI21" i="97" s="1"/>
  <c r="AD9" i="97"/>
  <c r="AI40" i="95"/>
  <c r="AI19" i="95"/>
  <c r="AI21" i="95" s="1"/>
  <c r="AD9" i="95"/>
  <c r="AI19" i="128"/>
  <c r="AI21" i="128" s="1"/>
  <c r="AD9" i="128"/>
  <c r="H12" i="128"/>
  <c r="AI40" i="128"/>
  <c r="AI40" i="93"/>
  <c r="AI19" i="93"/>
  <c r="AI21" i="93" s="1"/>
  <c r="AD9" i="93"/>
  <c r="AI40" i="90"/>
  <c r="AI19" i="90"/>
  <c r="AI21" i="90" s="1"/>
  <c r="AI40" i="89"/>
  <c r="AI27" i="89"/>
  <c r="AI29" i="89"/>
  <c r="AI19" i="81"/>
  <c r="AI21" i="81"/>
  <c r="AI40" i="76"/>
  <c r="AI19" i="76"/>
  <c r="AI21" i="76" s="1"/>
  <c r="AI40" i="68"/>
  <c r="AI27" i="68"/>
  <c r="AI29" i="68" s="1"/>
  <c r="AI40" i="67"/>
  <c r="AI27" i="67"/>
  <c r="AI29" i="67" s="1"/>
  <c r="AI40" i="66"/>
  <c r="AI27" i="66"/>
  <c r="AI29" i="66" s="1"/>
  <c r="AI40" i="65"/>
  <c r="AI27" i="65"/>
  <c r="AI29" i="65" s="1"/>
  <c r="AI40" i="64"/>
  <c r="AI27" i="64"/>
  <c r="AI29" i="64" s="1"/>
  <c r="AI27" i="63"/>
  <c r="AI29" i="63" s="1"/>
  <c r="AI40" i="63" s="1"/>
  <c r="AI27" i="62"/>
  <c r="AI29" i="62" s="1"/>
  <c r="AI40" i="62" s="1"/>
  <c r="AI40" i="61"/>
  <c r="AI26" i="61"/>
  <c r="AI28" i="61" s="1"/>
  <c r="AI40" i="57"/>
  <c r="AI18" i="57"/>
  <c r="AI20" i="57" s="1"/>
  <c r="AI26" i="56"/>
  <c r="AI28" i="56" s="1"/>
  <c r="AI40" i="56" s="1"/>
  <c r="AI26" i="55"/>
  <c r="AI28" i="55" s="1"/>
  <c r="AI40" i="55" s="1"/>
  <c r="AI26" i="54"/>
  <c r="AI28" i="54" s="1"/>
  <c r="AI40" i="54" s="1"/>
  <c r="AI26" i="53"/>
  <c r="AI28" i="53" s="1"/>
  <c r="AI40" i="53" s="1"/>
  <c r="AI26" i="52"/>
  <c r="AI28" i="52" s="1"/>
  <c r="AI40" i="52" s="1"/>
  <c r="AI40" i="51"/>
  <c r="AI28" i="51"/>
  <c r="AH23" i="55"/>
  <c r="AD23" i="55"/>
  <c r="AH22" i="55"/>
  <c r="AD22" i="55"/>
  <c r="AH21" i="55"/>
  <c r="AD21" i="55"/>
  <c r="AH20" i="55"/>
  <c r="AD20" i="55"/>
  <c r="AH19" i="55"/>
  <c r="AD19" i="55"/>
  <c r="AH18" i="55"/>
  <c r="AD18" i="55"/>
  <c r="AH17" i="55"/>
  <c r="AD17" i="55"/>
  <c r="AH16" i="55"/>
  <c r="AD16" i="55"/>
  <c r="AH15" i="55"/>
  <c r="AD15" i="55"/>
  <c r="AH14" i="55"/>
  <c r="AD14" i="55"/>
  <c r="AH13" i="55"/>
  <c r="AD13" i="55"/>
  <c r="AH12" i="55"/>
  <c r="AD12" i="55"/>
  <c r="AH11" i="55"/>
  <c r="AD11" i="55"/>
  <c r="AH10" i="55"/>
  <c r="AD10" i="55"/>
  <c r="AH9" i="55"/>
  <c r="AD9" i="55"/>
  <c r="AD23" i="54"/>
  <c r="AD22" i="54"/>
  <c r="AD21" i="54"/>
  <c r="AD20" i="54"/>
  <c r="AD19" i="54"/>
  <c r="AD18" i="54"/>
  <c r="AD17" i="54"/>
  <c r="AD16" i="54"/>
  <c r="AD15" i="54"/>
  <c r="AD14" i="54"/>
  <c r="AD13" i="54"/>
  <c r="AD12" i="54"/>
  <c r="AD11" i="54"/>
  <c r="AD10" i="54"/>
  <c r="AD9" i="54"/>
  <c r="AH23" i="53"/>
  <c r="AD23" i="53"/>
  <c r="AH22" i="53"/>
  <c r="AD22" i="53"/>
  <c r="AH21" i="53"/>
  <c r="AD21" i="53"/>
  <c r="AH20" i="53"/>
  <c r="AD20" i="53"/>
  <c r="AH19" i="53"/>
  <c r="AD19" i="53"/>
  <c r="AH18" i="53"/>
  <c r="AD18" i="53"/>
  <c r="AH17" i="53"/>
  <c r="AD17" i="53"/>
  <c r="AH16" i="53"/>
  <c r="AD16" i="53"/>
  <c r="AH15" i="53"/>
  <c r="AD15" i="53"/>
  <c r="AH14" i="53"/>
  <c r="AD14" i="53"/>
  <c r="AH13" i="53"/>
  <c r="AD13" i="53"/>
  <c r="AH12" i="53"/>
  <c r="AD12" i="53"/>
  <c r="AH11" i="53"/>
  <c r="AD11" i="53"/>
  <c r="AH10" i="53"/>
  <c r="AD10" i="53"/>
  <c r="AH9" i="53"/>
  <c r="AD9" i="53"/>
  <c r="AH23" i="52"/>
  <c r="AD23" i="52"/>
  <c r="AH22" i="52"/>
  <c r="AD22" i="52"/>
  <c r="AH21" i="52"/>
  <c r="AD21" i="52"/>
  <c r="AH20" i="52"/>
  <c r="AD20" i="52"/>
  <c r="AH19" i="52"/>
  <c r="AD19" i="52"/>
  <c r="AH18" i="52"/>
  <c r="AD18" i="52"/>
  <c r="AH17" i="52"/>
  <c r="AD17" i="52"/>
  <c r="AH16" i="52"/>
  <c r="AD16" i="52"/>
  <c r="AH15" i="52"/>
  <c r="AD15" i="52"/>
  <c r="AH14" i="52"/>
  <c r="AD14" i="52"/>
  <c r="AH13" i="52"/>
  <c r="AD13" i="52"/>
  <c r="AH12" i="52"/>
  <c r="AD12" i="52"/>
  <c r="AH11" i="52"/>
  <c r="AD11" i="52"/>
  <c r="AH10" i="52"/>
  <c r="AD10" i="52"/>
  <c r="AH9" i="52"/>
  <c r="AD9" i="52"/>
  <c r="AI26" i="51"/>
  <c r="AI40" i="48"/>
  <c r="AI22" i="48"/>
  <c r="AI25" i="48" s="1"/>
  <c r="AG21" i="48"/>
  <c r="AI21" i="48" s="1"/>
  <c r="AG20" i="48"/>
  <c r="AI20" i="48" s="1"/>
  <c r="AG19" i="48"/>
  <c r="AI19" i="48" s="1"/>
  <c r="AF19" i="48"/>
  <c r="AI18" i="48"/>
  <c r="AI17" i="48"/>
  <c r="AI16" i="48"/>
  <c r="AI15" i="48"/>
  <c r="AI14" i="48"/>
  <c r="AI13" i="48"/>
  <c r="AI12" i="48"/>
  <c r="AI11" i="48"/>
  <c r="AI20" i="47"/>
  <c r="AI21" i="47"/>
  <c r="AG21" i="47"/>
  <c r="AG20" i="47"/>
  <c r="AI19" i="47"/>
  <c r="AG19" i="47"/>
  <c r="AF19" i="47"/>
  <c r="AI18" i="47"/>
  <c r="AI17" i="47"/>
  <c r="AI16" i="47"/>
  <c r="AI15" i="47"/>
  <c r="AI14" i="47"/>
  <c r="AI13" i="47"/>
  <c r="AI12" i="47"/>
  <c r="AI11" i="47"/>
  <c r="AI27" i="48" l="1"/>
  <c r="AI23" i="47"/>
  <c r="AI25" i="47" s="1"/>
  <c r="AI40" i="47" s="1"/>
  <c r="AG20" i="46" l="1"/>
  <c r="AI20" i="46" s="1"/>
  <c r="AI21" i="46"/>
  <c r="AF19" i="46"/>
  <c r="AG19" i="46"/>
  <c r="AI18" i="46"/>
  <c r="AI17" i="46"/>
  <c r="AI16" i="46"/>
  <c r="AI15" i="46"/>
  <c r="AI14" i="46"/>
  <c r="AI13" i="46"/>
  <c r="AI12" i="46"/>
  <c r="AI11" i="46"/>
  <c r="AI14" i="44"/>
  <c r="AI22" i="21"/>
  <c r="AI21" i="21"/>
  <c r="AI20" i="21"/>
  <c r="AI22" i="44"/>
  <c r="AI21" i="44"/>
  <c r="AI20" i="44"/>
  <c r="AI17" i="44"/>
  <c r="AI16" i="44"/>
  <c r="AI15" i="44"/>
  <c r="AI40" i="104"/>
  <c r="AI19" i="104"/>
  <c r="AI16" i="104"/>
  <c r="AG15" i="104"/>
  <c r="AI15" i="104" s="1"/>
  <c r="AF14" i="104"/>
  <c r="AI14" i="104" s="1"/>
  <c r="AI13" i="104"/>
  <c r="AI12" i="104"/>
  <c r="AI11" i="104"/>
  <c r="AI25" i="35"/>
  <c r="AI27" i="35" s="1"/>
  <c r="AI40" i="34"/>
  <c r="AI25" i="34"/>
  <c r="AI27" i="34" s="1"/>
  <c r="AI40" i="33"/>
  <c r="AI25" i="33"/>
  <c r="AI27" i="33" s="1"/>
  <c r="AI40" i="32"/>
  <c r="AI26" i="32"/>
  <c r="AI28" i="32"/>
  <c r="AH23" i="31"/>
  <c r="AD23" i="31"/>
  <c r="AH22" i="31"/>
  <c r="AD22" i="31"/>
  <c r="AH21" i="31"/>
  <c r="AD21" i="31"/>
  <c r="AH20" i="31"/>
  <c r="AD20" i="31"/>
  <c r="AH19" i="31"/>
  <c r="AD19" i="31"/>
  <c r="AH18" i="31"/>
  <c r="AD18" i="31"/>
  <c r="AH17" i="31"/>
  <c r="AD17" i="31"/>
  <c r="AH16" i="31"/>
  <c r="AD16" i="31"/>
  <c r="AH15" i="31"/>
  <c r="AD15" i="31"/>
  <c r="AH14" i="31"/>
  <c r="AD14" i="31"/>
  <c r="AH13" i="31"/>
  <c r="AD13" i="31"/>
  <c r="AH12" i="31"/>
  <c r="AD12" i="31"/>
  <c r="AH11" i="31"/>
  <c r="AD11" i="31"/>
  <c r="AH10" i="31"/>
  <c r="AD10" i="31"/>
  <c r="AH9" i="31"/>
  <c r="AI26" i="31" s="1"/>
  <c r="AI28" i="31" s="1"/>
  <c r="AI40" i="31" s="1"/>
  <c r="AD9" i="31"/>
  <c r="AH23" i="29"/>
  <c r="AD23" i="29"/>
  <c r="AH22" i="29"/>
  <c r="AD22" i="29"/>
  <c r="AH21" i="29"/>
  <c r="AD21" i="29"/>
  <c r="AH20" i="29"/>
  <c r="AD20" i="29"/>
  <c r="AH19" i="29"/>
  <c r="AD19" i="29"/>
  <c r="AH18" i="29"/>
  <c r="AD18" i="29"/>
  <c r="AH17" i="29"/>
  <c r="AD17" i="29"/>
  <c r="AH16" i="29"/>
  <c r="AD16" i="29"/>
  <c r="AH15" i="29"/>
  <c r="AD15" i="29"/>
  <c r="AH14" i="29"/>
  <c r="AD14" i="29"/>
  <c r="AH13" i="29"/>
  <c r="AD13" i="29"/>
  <c r="AH12" i="29"/>
  <c r="AD12" i="29"/>
  <c r="AH11" i="29"/>
  <c r="AD11" i="29"/>
  <c r="AH10" i="29"/>
  <c r="AD10" i="29"/>
  <c r="AH9" i="29"/>
  <c r="AI26" i="29" s="1"/>
  <c r="AI28" i="29" s="1"/>
  <c r="AI40" i="29" s="1"/>
  <c r="AD9" i="29"/>
  <c r="AI40" i="28"/>
  <c r="AH23" i="28"/>
  <c r="AD23" i="28"/>
  <c r="AH22" i="28"/>
  <c r="AD22" i="28"/>
  <c r="AH21" i="28"/>
  <c r="AD21" i="28"/>
  <c r="AH20" i="28"/>
  <c r="AD20" i="28"/>
  <c r="AH19" i="28"/>
  <c r="AD19" i="28"/>
  <c r="AH18" i="28"/>
  <c r="AD18" i="28"/>
  <c r="AH17" i="28"/>
  <c r="AD17" i="28"/>
  <c r="AH16" i="28"/>
  <c r="AD16" i="28"/>
  <c r="AH15" i="28"/>
  <c r="AD15" i="28"/>
  <c r="AH14" i="28"/>
  <c r="AD14" i="28"/>
  <c r="AH13" i="28"/>
  <c r="AD13" i="28"/>
  <c r="AH12" i="28"/>
  <c r="AD12" i="28"/>
  <c r="AH11" i="28"/>
  <c r="AD11" i="28"/>
  <c r="AH10" i="28"/>
  <c r="AD10" i="28"/>
  <c r="AH9" i="28"/>
  <c r="AI26" i="28" s="1"/>
  <c r="AI28" i="28" s="1"/>
  <c r="AD9" i="28"/>
  <c r="AI40" i="27"/>
  <c r="AI26" i="27"/>
  <c r="AI28" i="27"/>
  <c r="AI17" i="24"/>
  <c r="AI16" i="24"/>
  <c r="AI15" i="24"/>
  <c r="AG15" i="24"/>
  <c r="AI14" i="24"/>
  <c r="AF14" i="24"/>
  <c r="AI13" i="24"/>
  <c r="AI12" i="24"/>
  <c r="AI11" i="24"/>
  <c r="AI40" i="23"/>
  <c r="AI35" i="23"/>
  <c r="AI33" i="23"/>
  <c r="AI32" i="23"/>
  <c r="AJ26" i="23"/>
  <c r="AI26" i="23"/>
  <c r="AJ25" i="23"/>
  <c r="AI25" i="23"/>
  <c r="AJ24" i="23"/>
  <c r="AJ28" i="23" s="1"/>
  <c r="AI28" i="23" s="1"/>
  <c r="AI24" i="23"/>
  <c r="AI27" i="23" s="1"/>
  <c r="AJ11" i="23"/>
  <c r="AJ10" i="23"/>
  <c r="AJ19" i="23" s="1"/>
  <c r="AI17" i="23"/>
  <c r="AI16" i="23"/>
  <c r="AI15" i="23"/>
  <c r="AI14" i="23"/>
  <c r="AI13" i="23"/>
  <c r="AI12" i="23"/>
  <c r="AI11" i="23"/>
  <c r="AI10" i="23"/>
  <c r="AI18" i="23" s="1"/>
  <c r="AI20" i="23" s="1"/>
  <c r="AI14" i="21"/>
  <c r="AI15" i="21"/>
  <c r="AI16" i="21"/>
  <c r="AI17" i="21"/>
  <c r="AI19" i="46" l="1"/>
  <c r="AI23" i="46" s="1"/>
  <c r="AI21" i="104"/>
  <c r="AI19" i="24"/>
  <c r="AI29" i="23"/>
  <c r="AI37" i="23" s="1"/>
  <c r="AI40" i="21"/>
  <c r="AI28" i="19"/>
  <c r="AI30" i="19" s="1"/>
  <c r="AI40" i="19" s="1"/>
  <c r="AI25" i="46" l="1"/>
  <c r="AI40" i="46" s="1"/>
  <c r="AI30" i="44"/>
  <c r="AI40" i="44" s="1"/>
  <c r="AI21" i="24"/>
  <c r="AI40" i="24" s="1"/>
  <c r="AI27" i="19" l="1"/>
  <c r="AI25" i="19"/>
  <c r="AI22" i="19"/>
  <c r="AI21" i="19"/>
  <c r="AI20" i="19"/>
  <c r="AI17" i="19"/>
  <c r="AI16" i="19"/>
  <c r="AI15" i="19"/>
  <c r="AI14" i="19"/>
  <c r="AI13" i="19"/>
  <c r="AI12" i="19"/>
  <c r="AI11" i="19"/>
  <c r="AI10" i="19"/>
  <c r="J11" i="127" l="1"/>
  <c r="H12" i="127"/>
  <c r="H13" i="124"/>
  <c r="H17" i="118"/>
  <c r="H12" i="115"/>
  <c r="J11" i="113"/>
  <c r="H12" i="113"/>
  <c r="H11" i="113"/>
  <c r="AH9" i="89"/>
  <c r="H12" i="108"/>
  <c r="J11" i="107"/>
  <c r="H12" i="104"/>
  <c r="H11" i="104"/>
  <c r="J11" i="97"/>
  <c r="H12" i="97"/>
  <c r="H11" i="97"/>
  <c r="J11" i="95"/>
  <c r="H12" i="95"/>
  <c r="H11" i="95"/>
  <c r="J11" i="93"/>
  <c r="H12" i="93"/>
  <c r="H11" i="93"/>
  <c r="J11" i="90"/>
  <c r="H12" i="90"/>
  <c r="H11" i="90"/>
  <c r="AD9" i="90"/>
  <c r="AH23" i="89"/>
  <c r="AH22" i="89"/>
  <c r="AH21" i="89"/>
  <c r="AH20" i="89"/>
  <c r="AH19" i="89"/>
  <c r="AH18" i="89"/>
  <c r="AH17" i="89"/>
  <c r="AH16" i="89"/>
  <c r="AH15" i="89"/>
  <c r="AH14" i="89"/>
  <c r="AH13" i="89"/>
  <c r="AH12" i="89"/>
  <c r="AH11" i="89"/>
  <c r="AH10" i="89"/>
  <c r="J11" i="89"/>
  <c r="H12" i="89"/>
  <c r="H11" i="89"/>
  <c r="AD23" i="89"/>
  <c r="AD22" i="89"/>
  <c r="AD21" i="89"/>
  <c r="AD20" i="89"/>
  <c r="AD19" i="89"/>
  <c r="AD18" i="89"/>
  <c r="AD17" i="89"/>
  <c r="AD16" i="89"/>
  <c r="AD15" i="89"/>
  <c r="AD14" i="89"/>
  <c r="AD13" i="89"/>
  <c r="AD12" i="89"/>
  <c r="AD11" i="89"/>
  <c r="AD10" i="89"/>
  <c r="AD9" i="89"/>
  <c r="AH23" i="88"/>
  <c r="AH22" i="88"/>
  <c r="AH21" i="88"/>
  <c r="AH20" i="88"/>
  <c r="AH19" i="88"/>
  <c r="AH18" i="88"/>
  <c r="AH17" i="88"/>
  <c r="AH16" i="88"/>
  <c r="AH15" i="88"/>
  <c r="AH14" i="88"/>
  <c r="AH13" i="88"/>
  <c r="AH12" i="88"/>
  <c r="AH11" i="88"/>
  <c r="AH10" i="88"/>
  <c r="AH9" i="88"/>
  <c r="J11" i="88"/>
  <c r="H12" i="88"/>
  <c r="H11" i="88"/>
  <c r="AD23" i="88"/>
  <c r="AD22" i="88"/>
  <c r="AD21" i="88"/>
  <c r="AD20" i="88"/>
  <c r="AD19" i="88"/>
  <c r="AD18" i="88"/>
  <c r="AD17" i="88"/>
  <c r="AD16" i="88"/>
  <c r="AD15" i="88"/>
  <c r="AD14" i="88"/>
  <c r="AD13" i="88"/>
  <c r="AD12" i="88"/>
  <c r="AD11" i="88"/>
  <c r="AD10" i="88"/>
  <c r="AD9" i="88"/>
  <c r="AH23" i="86"/>
  <c r="AH22" i="86"/>
  <c r="AH21" i="86"/>
  <c r="AH20" i="86"/>
  <c r="AH19" i="86"/>
  <c r="AH18" i="86"/>
  <c r="AH17" i="86"/>
  <c r="AH16" i="86"/>
  <c r="AH15" i="86"/>
  <c r="AH14" i="86"/>
  <c r="AH13" i="86"/>
  <c r="AH12" i="86"/>
  <c r="AH11" i="86"/>
  <c r="AH10" i="86"/>
  <c r="AH9" i="86"/>
  <c r="H12" i="86"/>
  <c r="AD23" i="86"/>
  <c r="AD22" i="86"/>
  <c r="AD21" i="86"/>
  <c r="AD20" i="86"/>
  <c r="AD19" i="86"/>
  <c r="AD18" i="86"/>
  <c r="AD17" i="86"/>
  <c r="AD16" i="86"/>
  <c r="AD15" i="86"/>
  <c r="AD14" i="86"/>
  <c r="AD13" i="86"/>
  <c r="AD12" i="86"/>
  <c r="AD11" i="86"/>
  <c r="AD10" i="86"/>
  <c r="AD9" i="86"/>
  <c r="AH11" i="81"/>
  <c r="AH10" i="81"/>
  <c r="AH9" i="81"/>
  <c r="J11" i="81"/>
  <c r="H12" i="81"/>
  <c r="H11" i="81"/>
  <c r="AD11" i="81"/>
  <c r="AD10" i="81"/>
  <c r="AD9" i="81"/>
  <c r="AH11" i="76"/>
  <c r="AH10" i="76"/>
  <c r="AH9" i="76"/>
  <c r="AD11" i="76"/>
  <c r="AD10" i="76"/>
  <c r="AD9" i="76"/>
  <c r="J11" i="76"/>
  <c r="H12" i="76"/>
  <c r="H11" i="76"/>
  <c r="J11" i="72"/>
  <c r="H12" i="72"/>
  <c r="H11" i="72"/>
  <c r="J11" i="71"/>
  <c r="H12" i="71"/>
  <c r="H11" i="71"/>
  <c r="J11" i="70"/>
  <c r="H12" i="70"/>
  <c r="H11" i="70"/>
  <c r="AH23" i="68"/>
  <c r="AH22" i="68"/>
  <c r="AH21" i="68"/>
  <c r="AH20" i="68"/>
  <c r="AH19" i="68"/>
  <c r="AH18" i="68"/>
  <c r="AH17" i="68"/>
  <c r="AH16" i="68"/>
  <c r="AH15" i="68"/>
  <c r="AH14" i="68"/>
  <c r="AH13" i="68"/>
  <c r="AH12" i="68"/>
  <c r="AH11" i="68"/>
  <c r="AH10" i="68"/>
  <c r="AH9" i="68"/>
  <c r="J11" i="68"/>
  <c r="H12" i="68"/>
  <c r="H11" i="68"/>
  <c r="AD23" i="68"/>
  <c r="AD22" i="68"/>
  <c r="AD21" i="68"/>
  <c r="AD20" i="68"/>
  <c r="AD19" i="68"/>
  <c r="AD18" i="68"/>
  <c r="AD17" i="68"/>
  <c r="AD16" i="68"/>
  <c r="AD15" i="68"/>
  <c r="AD14" i="68"/>
  <c r="AD13" i="68"/>
  <c r="AD12" i="68"/>
  <c r="AD11" i="68"/>
  <c r="AD10" i="68"/>
  <c r="AD9" i="68"/>
  <c r="AH23" i="67"/>
  <c r="AH22" i="67"/>
  <c r="AH21" i="67"/>
  <c r="AH20" i="67"/>
  <c r="AH19" i="67"/>
  <c r="AH18" i="67"/>
  <c r="AH17" i="67"/>
  <c r="AH16" i="67"/>
  <c r="AH15" i="67"/>
  <c r="AH14" i="67"/>
  <c r="AH13" i="67"/>
  <c r="AH12" i="67"/>
  <c r="AH11" i="67"/>
  <c r="AH10" i="67"/>
  <c r="AH9" i="67"/>
  <c r="J11" i="67"/>
  <c r="H12" i="67"/>
  <c r="H11" i="67"/>
  <c r="AD23" i="67"/>
  <c r="AD22" i="67"/>
  <c r="AD21" i="67"/>
  <c r="AD20" i="67"/>
  <c r="AD19" i="67"/>
  <c r="AD18" i="67"/>
  <c r="AD17" i="67"/>
  <c r="AD16" i="67"/>
  <c r="AD15" i="67"/>
  <c r="AD14" i="67"/>
  <c r="AD13" i="67"/>
  <c r="AD12" i="67"/>
  <c r="AD11" i="67"/>
  <c r="AD10" i="67"/>
  <c r="AD9" i="67"/>
  <c r="AH23" i="66"/>
  <c r="AH22" i="66"/>
  <c r="AH21" i="66"/>
  <c r="AH20" i="66"/>
  <c r="AH19" i="66"/>
  <c r="AH18" i="66"/>
  <c r="AH17" i="66"/>
  <c r="AH16" i="66"/>
  <c r="AH15" i="66"/>
  <c r="AH14" i="66"/>
  <c r="AH13" i="66"/>
  <c r="AH12" i="66"/>
  <c r="AH11" i="66"/>
  <c r="AH10" i="66"/>
  <c r="AH9" i="66"/>
  <c r="J11" i="66"/>
  <c r="H12" i="66"/>
  <c r="H11" i="66"/>
  <c r="AD23" i="66"/>
  <c r="AD22" i="66"/>
  <c r="AD21" i="66"/>
  <c r="AD20" i="66"/>
  <c r="AD19" i="66"/>
  <c r="AD18" i="66"/>
  <c r="AD17" i="66"/>
  <c r="AD16" i="66"/>
  <c r="AD15" i="66"/>
  <c r="AD14" i="66"/>
  <c r="AD13" i="66"/>
  <c r="AD12" i="66"/>
  <c r="AD11" i="66"/>
  <c r="AD10" i="66"/>
  <c r="AD9" i="66"/>
  <c r="AH23" i="65"/>
  <c r="AH22" i="65"/>
  <c r="AH21" i="65"/>
  <c r="AH20" i="65"/>
  <c r="AH19" i="65"/>
  <c r="AH18" i="65"/>
  <c r="AH17" i="65"/>
  <c r="AH16" i="65"/>
  <c r="AH15" i="65"/>
  <c r="AH14" i="65"/>
  <c r="AH13" i="65"/>
  <c r="AH12" i="65"/>
  <c r="AH11" i="65"/>
  <c r="AH10" i="65"/>
  <c r="AH9" i="65"/>
  <c r="J11" i="65"/>
  <c r="H12" i="65"/>
  <c r="H11" i="65"/>
  <c r="AD23" i="65"/>
  <c r="AD22" i="65"/>
  <c r="AD21" i="65"/>
  <c r="AD20" i="65"/>
  <c r="AD19" i="65"/>
  <c r="AD18" i="65"/>
  <c r="AD17" i="65"/>
  <c r="AD16" i="65"/>
  <c r="AD15" i="65"/>
  <c r="AD14" i="65"/>
  <c r="AD13" i="65"/>
  <c r="AD12" i="65"/>
  <c r="AD11" i="65"/>
  <c r="AD10" i="65"/>
  <c r="AD9" i="65"/>
  <c r="AH23" i="64"/>
  <c r="AH22" i="64"/>
  <c r="AH21" i="64"/>
  <c r="AH20" i="64"/>
  <c r="AH19" i="64"/>
  <c r="AH18" i="64"/>
  <c r="AH17" i="64"/>
  <c r="AH16" i="64"/>
  <c r="AH15" i="64"/>
  <c r="AH14" i="64"/>
  <c r="AH13" i="64"/>
  <c r="AH12" i="64"/>
  <c r="AH11" i="64"/>
  <c r="AH10" i="64"/>
  <c r="AH9" i="64"/>
  <c r="J11" i="64"/>
  <c r="H12" i="64"/>
  <c r="H11" i="64"/>
  <c r="AD23" i="64"/>
  <c r="AD22" i="64"/>
  <c r="AD21" i="64"/>
  <c r="AD20" i="64"/>
  <c r="AD19" i="64"/>
  <c r="AD18" i="64"/>
  <c r="AD17" i="64"/>
  <c r="AD16" i="64"/>
  <c r="AD15" i="64"/>
  <c r="AD14" i="64"/>
  <c r="AD13" i="64"/>
  <c r="AD12" i="64"/>
  <c r="AD11" i="64"/>
  <c r="AD10" i="64"/>
  <c r="AD9" i="64"/>
  <c r="AH23" i="63"/>
  <c r="AH22" i="63"/>
  <c r="AH21" i="63"/>
  <c r="AH20" i="63"/>
  <c r="AH19" i="63"/>
  <c r="AH18" i="63"/>
  <c r="AH17" i="63"/>
  <c r="AH16" i="63"/>
  <c r="AH15" i="63"/>
  <c r="AH14" i="63"/>
  <c r="AH13" i="63"/>
  <c r="AH12" i="63"/>
  <c r="AH11" i="63"/>
  <c r="AH10" i="63"/>
  <c r="AH9" i="63"/>
  <c r="J11" i="63"/>
  <c r="H12" i="63"/>
  <c r="H11" i="63"/>
  <c r="AD23" i="63"/>
  <c r="AD22" i="63"/>
  <c r="AD21" i="63"/>
  <c r="AD20" i="63"/>
  <c r="AD19" i="63"/>
  <c r="AD18" i="63"/>
  <c r="AD17" i="63"/>
  <c r="AD16" i="63"/>
  <c r="AD15" i="63"/>
  <c r="AD14" i="63"/>
  <c r="AD13" i="63"/>
  <c r="AD12" i="63"/>
  <c r="AD11" i="63"/>
  <c r="AD10" i="63"/>
  <c r="AD9" i="63"/>
  <c r="AH23" i="62"/>
  <c r="AH22" i="62"/>
  <c r="AH21" i="62"/>
  <c r="AH20" i="62"/>
  <c r="AH19" i="62"/>
  <c r="AH18" i="62"/>
  <c r="AH17" i="62"/>
  <c r="AH16" i="62"/>
  <c r="AH15" i="62"/>
  <c r="AH14" i="62"/>
  <c r="AH13" i="62"/>
  <c r="AH12" i="62"/>
  <c r="AH11" i="62"/>
  <c r="AH10" i="62"/>
  <c r="AH9" i="62"/>
  <c r="J11" i="62"/>
  <c r="H12" i="62"/>
  <c r="H11" i="62"/>
  <c r="AD23" i="62"/>
  <c r="AD22" i="62"/>
  <c r="AD21" i="62"/>
  <c r="AD20" i="62"/>
  <c r="AD19" i="62"/>
  <c r="AD18" i="62"/>
  <c r="AD17" i="62"/>
  <c r="AD16" i="62"/>
  <c r="AD15" i="62"/>
  <c r="AD14" i="62"/>
  <c r="AD13" i="62"/>
  <c r="AD12" i="62"/>
  <c r="AD11" i="62"/>
  <c r="AD10" i="62"/>
  <c r="AD9" i="62"/>
  <c r="AH23" i="61"/>
  <c r="AH22" i="61"/>
  <c r="AH21" i="61"/>
  <c r="AH20" i="61"/>
  <c r="AH19" i="61"/>
  <c r="AH18" i="61"/>
  <c r="AH17" i="61"/>
  <c r="AH16" i="61"/>
  <c r="AH15" i="61"/>
  <c r="AH14" i="61"/>
  <c r="AH13" i="61"/>
  <c r="AH12" i="61"/>
  <c r="AH11" i="61"/>
  <c r="AH10" i="61"/>
  <c r="AH9" i="61"/>
  <c r="J11" i="61"/>
  <c r="H12" i="61"/>
  <c r="H11" i="61"/>
  <c r="AD23" i="61"/>
  <c r="AD22" i="61"/>
  <c r="AD21" i="61"/>
  <c r="AD20" i="61"/>
  <c r="AD19" i="61"/>
  <c r="AD18" i="61"/>
  <c r="AD17" i="61"/>
  <c r="AD16" i="61"/>
  <c r="AD15" i="61"/>
  <c r="AD14" i="61"/>
  <c r="AD13" i="61"/>
  <c r="AD12" i="61"/>
  <c r="AD11" i="61"/>
  <c r="AD10" i="61"/>
  <c r="AD9" i="61"/>
  <c r="AH9" i="57"/>
  <c r="J11" i="57"/>
  <c r="H12" i="57"/>
  <c r="H11" i="57"/>
  <c r="AD9" i="57"/>
  <c r="J11" i="56"/>
  <c r="H12" i="56"/>
  <c r="H11" i="56"/>
  <c r="AH23" i="56"/>
  <c r="AH22" i="56"/>
  <c r="AH21" i="56"/>
  <c r="AH20" i="56"/>
  <c r="AH19" i="56"/>
  <c r="AH18" i="56"/>
  <c r="AH17" i="56"/>
  <c r="AH16" i="56"/>
  <c r="AH15" i="56"/>
  <c r="AH14" i="56"/>
  <c r="AH13" i="56"/>
  <c r="AH12" i="56"/>
  <c r="AH11" i="56"/>
  <c r="AH10" i="56"/>
  <c r="AH9" i="56"/>
  <c r="AD23" i="56"/>
  <c r="AD22" i="56"/>
  <c r="AD21" i="56"/>
  <c r="AD20" i="56"/>
  <c r="AD19" i="56"/>
  <c r="AD18" i="56"/>
  <c r="AD17" i="56"/>
  <c r="AD16" i="56"/>
  <c r="AD15" i="56"/>
  <c r="AD14" i="56"/>
  <c r="AD13" i="56"/>
  <c r="AD12" i="56"/>
  <c r="AD11" i="56"/>
  <c r="AD10" i="56"/>
  <c r="AD9" i="56"/>
  <c r="J11" i="55"/>
  <c r="H12" i="55"/>
  <c r="H11" i="55"/>
  <c r="J11" i="54"/>
  <c r="H12" i="54"/>
  <c r="H11" i="54"/>
  <c r="J11" i="53"/>
  <c r="H12" i="53"/>
  <c r="H11" i="53"/>
  <c r="J11" i="52"/>
  <c r="H12" i="52"/>
  <c r="H11" i="52"/>
  <c r="AH23" i="51"/>
  <c r="AH22" i="51"/>
  <c r="AH21" i="51"/>
  <c r="AH20" i="51"/>
  <c r="AH19" i="51"/>
  <c r="AH18" i="51"/>
  <c r="AH17" i="51"/>
  <c r="AH16" i="51"/>
  <c r="AH15" i="51"/>
  <c r="AH14" i="51"/>
  <c r="AH13" i="51"/>
  <c r="AH12" i="51"/>
  <c r="AH11" i="51"/>
  <c r="AH10" i="51"/>
  <c r="AH9" i="51"/>
  <c r="AD23" i="51"/>
  <c r="AD22" i="51"/>
  <c r="AD21" i="51"/>
  <c r="AD20" i="51"/>
  <c r="AD19" i="51"/>
  <c r="AD18" i="51"/>
  <c r="AD17" i="51"/>
  <c r="AD16" i="51"/>
  <c r="AD15" i="51"/>
  <c r="AD14" i="51"/>
  <c r="AD13" i="51"/>
  <c r="AD12" i="51"/>
  <c r="AD11" i="51"/>
  <c r="AD10" i="51"/>
  <c r="AD9" i="51"/>
  <c r="J11" i="51"/>
  <c r="H12" i="51"/>
  <c r="H11" i="51"/>
  <c r="J11" i="48"/>
  <c r="H12" i="48"/>
  <c r="H11" i="48"/>
  <c r="J11" i="47"/>
  <c r="H12" i="47"/>
  <c r="H11" i="47"/>
  <c r="J11" i="46"/>
  <c r="H12" i="46"/>
  <c r="H11" i="46"/>
  <c r="J11" i="44"/>
  <c r="H12" i="44"/>
  <c r="H11" i="44"/>
  <c r="J11" i="38"/>
  <c r="J11" i="37"/>
  <c r="H12" i="37"/>
  <c r="H11" i="37"/>
  <c r="J11" i="36"/>
  <c r="H12" i="36"/>
  <c r="H11" i="36"/>
  <c r="AD19" i="35"/>
  <c r="AD18" i="35"/>
  <c r="AD17" i="35"/>
  <c r="AD16" i="35"/>
  <c r="AD15" i="35"/>
  <c r="AD14" i="35"/>
  <c r="AD13" i="35"/>
  <c r="AD12" i="35"/>
  <c r="AD11" i="35"/>
  <c r="AD10" i="35"/>
  <c r="AD9" i="35"/>
  <c r="AH20" i="35"/>
  <c r="AH19" i="35"/>
  <c r="AH18" i="35"/>
  <c r="AH17" i="35"/>
  <c r="AH16" i="35"/>
  <c r="AH15" i="35"/>
  <c r="AH14" i="35"/>
  <c r="AH13" i="35"/>
  <c r="AH12" i="35"/>
  <c r="AH11" i="35"/>
  <c r="AH10" i="35"/>
  <c r="AH9" i="35"/>
  <c r="J11" i="35"/>
  <c r="H12" i="35"/>
  <c r="H11" i="35"/>
  <c r="AH23" i="34"/>
  <c r="AH22" i="34"/>
  <c r="AH21" i="34"/>
  <c r="AH20" i="34"/>
  <c r="AH19" i="34"/>
  <c r="AH18" i="34"/>
  <c r="AH17" i="34"/>
  <c r="AH16" i="34"/>
  <c r="AH15" i="34"/>
  <c r="AH14" i="34"/>
  <c r="AH13" i="34"/>
  <c r="AH12" i="34"/>
  <c r="AH11" i="34"/>
  <c r="AH10" i="34"/>
  <c r="AH9" i="34"/>
  <c r="J11" i="34"/>
  <c r="H12" i="34"/>
  <c r="H11" i="34"/>
  <c r="AD23" i="34"/>
  <c r="AD22" i="34"/>
  <c r="AD21" i="34"/>
  <c r="AD20" i="34"/>
  <c r="AD19" i="34"/>
  <c r="AD18" i="34"/>
  <c r="AD17" i="34"/>
  <c r="AD16" i="34"/>
  <c r="AD15" i="34"/>
  <c r="AD14" i="34"/>
  <c r="AD13" i="34"/>
  <c r="AD12" i="34"/>
  <c r="AD11" i="34"/>
  <c r="AD10" i="34"/>
  <c r="AD9" i="34"/>
  <c r="AH11" i="33"/>
  <c r="AH10" i="33"/>
  <c r="AH9" i="33"/>
  <c r="AH12" i="33"/>
  <c r="AH13" i="33"/>
  <c r="AH14" i="33"/>
  <c r="AH15" i="33"/>
  <c r="AH16" i="33"/>
  <c r="AH17" i="33"/>
  <c r="AH18" i="33"/>
  <c r="AH19" i="33"/>
  <c r="AH20" i="33"/>
  <c r="AH21" i="33"/>
  <c r="AH22" i="33"/>
  <c r="AH23" i="33"/>
  <c r="J11" i="33"/>
  <c r="H12" i="33"/>
  <c r="H11" i="33"/>
  <c r="AD23" i="33"/>
  <c r="AD22" i="33"/>
  <c r="AD21" i="33"/>
  <c r="AD20" i="33"/>
  <c r="AD19" i="33"/>
  <c r="AD18" i="33"/>
  <c r="AD17" i="33"/>
  <c r="AD16" i="33"/>
  <c r="AD15" i="33"/>
  <c r="AD14" i="33"/>
  <c r="AD13" i="33"/>
  <c r="AD12" i="33"/>
  <c r="AD11" i="33"/>
  <c r="AD10" i="33"/>
  <c r="AD9" i="33"/>
  <c r="AH23" i="32"/>
  <c r="AH22" i="32"/>
  <c r="AH21" i="32"/>
  <c r="AH20" i="32"/>
  <c r="AH19" i="32"/>
  <c r="AH18" i="32"/>
  <c r="AH17" i="32"/>
  <c r="AH16" i="32"/>
  <c r="AH15" i="32"/>
  <c r="AH14" i="32"/>
  <c r="AH13" i="32"/>
  <c r="AH12" i="32"/>
  <c r="AH11" i="32"/>
  <c r="AH10" i="32"/>
  <c r="AH9" i="32"/>
  <c r="J11" i="32"/>
  <c r="H12" i="32"/>
  <c r="H11" i="32"/>
  <c r="AD23" i="32"/>
  <c r="AD22" i="32"/>
  <c r="AD21" i="32"/>
  <c r="AD20" i="32"/>
  <c r="AD19" i="32"/>
  <c r="AD18" i="32"/>
  <c r="AD17" i="32"/>
  <c r="AD16" i="32"/>
  <c r="AD15" i="32"/>
  <c r="AD14" i="32"/>
  <c r="AD13" i="32"/>
  <c r="AD12" i="32"/>
  <c r="AD11" i="32"/>
  <c r="AD10" i="32"/>
  <c r="AD9" i="32"/>
  <c r="J11" i="31"/>
  <c r="H12" i="31"/>
  <c r="H11" i="31"/>
  <c r="J11" i="29"/>
  <c r="H12" i="29"/>
  <c r="H11" i="29"/>
  <c r="J11" i="28"/>
  <c r="H12" i="28"/>
  <c r="H11" i="28"/>
  <c r="AH23" i="27"/>
  <c r="AH22" i="27"/>
  <c r="AH21" i="27"/>
  <c r="AH20" i="27"/>
  <c r="AH19" i="27"/>
  <c r="AH18" i="27"/>
  <c r="AH17" i="27"/>
  <c r="AH16" i="27"/>
  <c r="AH15" i="27"/>
  <c r="AH14" i="27"/>
  <c r="AH13" i="27"/>
  <c r="AH12" i="27"/>
  <c r="AH11" i="27"/>
  <c r="AH10" i="27"/>
  <c r="AH9" i="27"/>
  <c r="AD23" i="27"/>
  <c r="AD22" i="27"/>
  <c r="AD21" i="27"/>
  <c r="AD20" i="27"/>
  <c r="AD19" i="27"/>
  <c r="AD18" i="27"/>
  <c r="AD17" i="27"/>
  <c r="AD16" i="27"/>
  <c r="AD15" i="27"/>
  <c r="AD14" i="27"/>
  <c r="AD13" i="27"/>
  <c r="AD12" i="27"/>
  <c r="AD11" i="27"/>
  <c r="AD10" i="27"/>
  <c r="AD9" i="27"/>
  <c r="J11" i="27"/>
  <c r="H12" i="27"/>
  <c r="H11" i="27"/>
  <c r="J11" i="24"/>
  <c r="H12" i="24"/>
  <c r="H11" i="24"/>
  <c r="J11" i="23"/>
  <c r="H12" i="23"/>
  <c r="H11" i="23"/>
  <c r="AI40" i="22"/>
  <c r="H12" i="22"/>
  <c r="H11" i="22"/>
  <c r="J11" i="21"/>
  <c r="H11" i="21"/>
  <c r="J11" i="19"/>
  <c r="H12" i="19"/>
  <c r="H11" i="19"/>
  <c r="J11" i="16"/>
  <c r="H12" i="16"/>
  <c r="H11" i="16"/>
  <c r="AI40" i="81" l="1"/>
  <c r="AI40" i="35"/>
</calcChain>
</file>

<file path=xl/sharedStrings.xml><?xml version="1.0" encoding="utf-8"?>
<sst xmlns="http://schemas.openxmlformats.org/spreadsheetml/2006/main" count="2208" uniqueCount="194">
  <si>
    <t>MEMORIAS DE CALCULO</t>
  </si>
  <si>
    <t>Versión: 0</t>
  </si>
  <si>
    <t>Página: 1 de 1</t>
  </si>
  <si>
    <t>CONTRATISTA:</t>
  </si>
  <si>
    <t>INTERVENTOR:</t>
  </si>
  <si>
    <t>SUPERVISOR:</t>
  </si>
  <si>
    <t>DIMENSIONES  (Si aplica)</t>
  </si>
  <si>
    <t>OBJETO:</t>
  </si>
  <si>
    <t>LOCALIZACION</t>
  </si>
  <si>
    <t>Total</t>
  </si>
  <si>
    <t>CONTRATO No.:</t>
  </si>
  <si>
    <t>PERIODO:</t>
  </si>
  <si>
    <t>ITEM:</t>
  </si>
  <si>
    <t>UNIDAD:</t>
  </si>
  <si>
    <t>ESQUEMAS/REGISTRO FOTOGRAFICO</t>
  </si>
  <si>
    <t>TOTAL</t>
  </si>
  <si>
    <t>GESTIONES Y PROYECTOS 99 S.A.S ZOMAC</t>
  </si>
  <si>
    <t>ESTUDIO URBANO AQUITECTURA + URBANISMO S.A.S</t>
  </si>
  <si>
    <t>AGUAS &amp; ASEO DE YONDO S.A.S E.S.P</t>
  </si>
  <si>
    <t>CONSTRUCCIÓN DE ACUEDUCTO Y ALCANTARILLADO, OBRAS DE ADECUACIÓN PARA LA DOTACIÓN DE SERVICIOS PÚBLICOS Y DESARROLLO URBANÍSTICO EN EL BARRIO JOSÉ DOMINGO OLIVEROS DEL MUNICIPIO DE YONDÓ</t>
  </si>
  <si>
    <t>116-2023</t>
  </si>
  <si>
    <t>AREA</t>
  </si>
  <si>
    <t>H (Promedio)</t>
  </si>
  <si>
    <t>JOSE FERNANDO ALZATE MOLINA</t>
  </si>
  <si>
    <t>Director de Obra</t>
  </si>
  <si>
    <t>JOSE DIEGO MUÑOZ RESTREPO</t>
  </si>
  <si>
    <t>Director de Interventoría</t>
  </si>
  <si>
    <t>ancho</t>
  </si>
  <si>
    <t>alto</t>
  </si>
  <si>
    <t xml:space="preserve">Nota 2: La medida o los calculos se toman a base de datos generados por equipo topografico </t>
  </si>
  <si>
    <t>Sector sur (tub. Conc.)</t>
  </si>
  <si>
    <t>Maholes y estruct. De atraque antiguas tuberias</t>
  </si>
  <si>
    <t>Nota1: Se tienen localizadas algunas estructuras de redes abandonadas y obsoletas dentro del predio, que deberan ser demolidas y retiradas, sobre zonas perimetrales</t>
  </si>
  <si>
    <t>LONG</t>
  </si>
  <si>
    <t>ANCHO_Z</t>
  </si>
  <si>
    <t>H_PROM_Z</t>
  </si>
  <si>
    <t>total en m3</t>
  </si>
  <si>
    <t>6"</t>
  </si>
  <si>
    <t>10"</t>
  </si>
  <si>
    <t>12"</t>
  </si>
  <si>
    <t>16"</t>
  </si>
  <si>
    <t>20"</t>
  </si>
  <si>
    <t>24"</t>
  </si>
  <si>
    <t>30"</t>
  </si>
  <si>
    <t>36"</t>
  </si>
  <si>
    <t>TUBERIA AGUAS LLUVIAS</t>
  </si>
  <si>
    <t>TUBERIA ALCANTARILLADO</t>
  </si>
  <si>
    <t>8"</t>
  </si>
  <si>
    <t>FILTRO</t>
  </si>
  <si>
    <t>ANCHO</t>
  </si>
  <si>
    <t>ALTURA</t>
  </si>
  <si>
    <t>TOTAL M3</t>
  </si>
  <si>
    <t>MENOS CANTIDAD CONTRACTUAL</t>
  </si>
  <si>
    <t>TOTAL ADICIONAL</t>
  </si>
  <si>
    <t>Nota 1: La medida o los calculos se toman a base de datos generados por rediseño de redes</t>
  </si>
  <si>
    <t>total en m2</t>
  </si>
  <si>
    <t>Nota 1: La medida o los calculos se toman a base de datos generados por rediseño de redes y se calcula el presnte item, para las zanjas de mayor tamaño, en el que se controlen sus bordes para posibles desestabilizaciones durante su ejecucion</t>
  </si>
  <si>
    <t>Subt.Excav</t>
  </si>
  <si>
    <t>ocupac. Tuberia</t>
  </si>
  <si>
    <t>Subt.llenos</t>
  </si>
  <si>
    <t>AREA TUBERIA m3</t>
  </si>
  <si>
    <t>AREA TUBERIA M3</t>
  </si>
  <si>
    <t>LLENO</t>
  </si>
  <si>
    <t>TOTAL BASE TUB</t>
  </si>
  <si>
    <t>TOTAL BASE Cajas Insp</t>
  </si>
  <si>
    <t>TOTAL BASE MH</t>
  </si>
  <si>
    <t>TOTAL BASE Tanque</t>
  </si>
  <si>
    <t>Total / UNIDADES</t>
  </si>
  <si>
    <t>espesor</t>
  </si>
  <si>
    <t>TOTAL ATRAQUES TUB</t>
  </si>
  <si>
    <t>Puntos</t>
  </si>
  <si>
    <t>area2 aprox</t>
  </si>
  <si>
    <t>esp.prom</t>
  </si>
  <si>
    <t>unidades de MH por Manzana</t>
  </si>
  <si>
    <t>ML por Manzana</t>
  </si>
  <si>
    <t>UN por Manzana</t>
  </si>
  <si>
    <t>unidades</t>
  </si>
  <si>
    <t>S.T.I. de REDUCCION PEAD ‐PN16 (Ø4"X3"‐110mm X 90mm)</t>
  </si>
  <si>
    <t>2.3.5.8</t>
  </si>
  <si>
    <t xml:space="preserve">Nota 1: La medida o los calculos se toman a base de datos generados por rediseño de redes, se precisa ademas, que previo al resultado final de los rediseños, se habia cancelado la cntidad contractual en modificatorios previos, sin embargo, los rediseños, deteminaron su inclusion nuevamente como parte de lo accesorios de este capitulo de redes, en la cantidad y especificacion señalada. Por esta razon, se vincula nuevamente al ejercicio. </t>
  </si>
  <si>
    <t>ml</t>
  </si>
  <si>
    <t>TOTAL OBRA NO PREVISTA (OE)</t>
  </si>
  <si>
    <t>MH ubicado en cruce de carrera 57 x via Barranbermeja-Yondo / Punto de conexión red</t>
  </si>
  <si>
    <t xml:space="preserve">Red Sanitaria </t>
  </si>
  <si>
    <t>OE12</t>
  </si>
  <si>
    <t>OE 13</t>
  </si>
  <si>
    <t xml:space="preserve">AREA </t>
  </si>
  <si>
    <t>UND</t>
  </si>
  <si>
    <t>M3</t>
  </si>
  <si>
    <t>Tuberia de impulsion elevada: 75 ml</t>
  </si>
  <si>
    <t>Tuberia Impulsion elevada C/1mt</t>
  </si>
  <si>
    <t>OE 14</t>
  </si>
  <si>
    <t>DADOS concreto</t>
  </si>
  <si>
    <t>m3</t>
  </si>
  <si>
    <t>OE 15</t>
  </si>
  <si>
    <t>OE 16</t>
  </si>
  <si>
    <t>OE 17</t>
  </si>
  <si>
    <t>ML</t>
  </si>
  <si>
    <t>UN</t>
  </si>
  <si>
    <t>OE 18</t>
  </si>
  <si>
    <t>OE 19</t>
  </si>
  <si>
    <t>OE 21</t>
  </si>
  <si>
    <t>OE 20</t>
  </si>
  <si>
    <t>Escarificación de lleno existente para el mejoramiento de adherencia</t>
  </si>
  <si>
    <t>M2</t>
  </si>
  <si>
    <t>Area predio objeto de llenos</t>
  </si>
  <si>
    <t>Area total</t>
  </si>
  <si>
    <t>AREA/m2</t>
  </si>
  <si>
    <t>Tramo 1 sur</t>
  </si>
  <si>
    <t>Tramo 2</t>
  </si>
  <si>
    <t>Tramo 3</t>
  </si>
  <si>
    <t>Tramo 4</t>
  </si>
  <si>
    <t>Tramo 5 norte</t>
  </si>
  <si>
    <t>Tramo 6 S-O</t>
  </si>
  <si>
    <t xml:space="preserve">Tramo 7 </t>
  </si>
  <si>
    <t xml:space="preserve">Tramo 8 </t>
  </si>
  <si>
    <t xml:space="preserve">Tramo 9 </t>
  </si>
  <si>
    <t>Tramo 10 N-O DESC</t>
  </si>
  <si>
    <t>ML por tramos</t>
  </si>
  <si>
    <t xml:space="preserve">SUMINISTRO, TRANSPORTE Y CONSTRUCCIÓN DE TERRAPLENES - OBRAS DE CONFORMACIÓN TERRENO SEGÚN ESTUDIO DE SUELOS, INCLUYE GEOTEXTIL </t>
  </si>
  <si>
    <t>OE 22</t>
  </si>
  <si>
    <t xml:space="preserve">Llenos totales calculados </t>
  </si>
  <si>
    <t xml:space="preserve">llenos ejecutados a la fecha </t>
  </si>
  <si>
    <t xml:space="preserve">llenos pendientes </t>
  </si>
  <si>
    <t>(Actividad No ejecutada)</t>
  </si>
  <si>
    <t>total a ejecutar por item OE22</t>
  </si>
  <si>
    <t>Volumen lleno</t>
  </si>
  <si>
    <t>Red acueducto</t>
  </si>
  <si>
    <t>S.T.C en concreto SOLADO de f`c = 140 kg/cm2 para apoyo, e = 5 cm</t>
  </si>
  <si>
    <t>CONCRETOS PARA DEMOLICION</t>
  </si>
  <si>
    <t>tapa superior</t>
  </si>
  <si>
    <t>tapa inferior</t>
  </si>
  <si>
    <t>lateral 1</t>
  </si>
  <si>
    <t>lateral 2</t>
  </si>
  <si>
    <t>frente 1</t>
  </si>
  <si>
    <t>frente 2</t>
  </si>
  <si>
    <t>largo</t>
  </si>
  <si>
    <t xml:space="preserve">altura </t>
  </si>
  <si>
    <t>tapa contigua</t>
  </si>
  <si>
    <t xml:space="preserve">gran TOTAL demolicion concretos </t>
  </si>
  <si>
    <t>SECTOR SUR</t>
  </si>
  <si>
    <t>dados</t>
  </si>
  <si>
    <t>estDesc</t>
  </si>
  <si>
    <t xml:space="preserve">cajas </t>
  </si>
  <si>
    <t>mh</t>
  </si>
  <si>
    <t>GL</t>
  </si>
  <si>
    <t>S.T.I DE BARANDAS DE PROTECCION SUPERIOR CON BARRA VERTICAL DE 1.0m DE ANCHO, DE ALTURA 2.5m, EN TUBERÍA REDONDA DE 2.5" PARA SOPORTE BOMBAS, TUBERIA REDONDA PARA PASAMANOS Y SOPORTES DE 2" Y BARRAS VERTICALES DE 1" CADA 0.15m, CON PINTURA ANTICORROSIVA TRES MANOS Y PINTURA EPOXICA PARA EXTERIORES, INCLUYE PLATINAS Y PERNOS DE ANCLAJE, segun diseño</t>
  </si>
  <si>
    <t>MATERIAL</t>
  </si>
  <si>
    <t xml:space="preserve">ESTRUCTURA SOPORTE BOMBAS </t>
  </si>
  <si>
    <t>TUB. Diam2 1/2"</t>
  </si>
  <si>
    <t>CANT</t>
  </si>
  <si>
    <t>LONGITUD PASAMANOS</t>
  </si>
  <si>
    <t>Porporcion X ML</t>
  </si>
  <si>
    <r>
      <t xml:space="preserve">TUB. D. 1" </t>
    </r>
    <r>
      <rPr>
        <sz val="8"/>
        <color theme="1"/>
        <rFont val="Arial"/>
        <family val="2"/>
      </rPr>
      <t>Pieam</t>
    </r>
  </si>
  <si>
    <t xml:space="preserve">PASAMANOS </t>
  </si>
  <si>
    <t>TUB. Diam. 2"</t>
  </si>
  <si>
    <t>TUB. Diam 1"</t>
  </si>
  <si>
    <t xml:space="preserve">LONGITUD PASAMANOS </t>
  </si>
  <si>
    <t>Lateral 1</t>
  </si>
  <si>
    <t>Lateral 2</t>
  </si>
  <si>
    <t>Posterior 1</t>
  </si>
  <si>
    <t>Posterior 2</t>
  </si>
  <si>
    <t>Total ML</t>
  </si>
  <si>
    <t>SUMINISTRO E INSTALACION ACOMETIDA ELECTRICA 220V MONOFASICA, INCLUYE TRASFORMADOR, LINEA PRIMARIA, LINEA SECUNDARIA Y TODOS LOS ELEMENTOS NECESARIOS PARA SU INSTALACION Y FUNCIONAMIENTO</t>
  </si>
  <si>
    <t>Tramo poste 7a a 7b</t>
  </si>
  <si>
    <t xml:space="preserve">Poste </t>
  </si>
  <si>
    <t>mt</t>
  </si>
  <si>
    <t>7a</t>
  </si>
  <si>
    <t>7b</t>
  </si>
  <si>
    <t>Tramo poste 7b a 7c</t>
  </si>
  <si>
    <t>7c</t>
  </si>
  <si>
    <t>Tramo poste 7c a 5a</t>
  </si>
  <si>
    <t>Tramo poste 5a a 5</t>
  </si>
  <si>
    <t>5a</t>
  </si>
  <si>
    <t>Tramo poste 5 a 6</t>
  </si>
  <si>
    <t>Tramo poste 6 a 7</t>
  </si>
  <si>
    <t>Tramo poste 7 a 8</t>
  </si>
  <si>
    <t>Tramo poste 8</t>
  </si>
  <si>
    <t>S.T.I DE POSTES EN CONCRETO PARA ACOMETIDA ELECTRICA, INCLUYE ATRAQUE EN CONCRETO DE 2500 PSI E ILUMINACION DEL SITIO, NO INCLUYE LLENO</t>
  </si>
  <si>
    <t>Suministro, transporte e instalación de CAJA REGISTRO AGUA EN CONCRETO PARA MEDIDOR de 0.40X0.30m, incluye MEDIDOR DE 1/2" VOLUMÉTRICO, TAPA ANTI FRAUDE EN HD 34 X 21 y herrajes en anden</t>
  </si>
  <si>
    <t>Actas 01, 02, 03, 04 y 05.</t>
  </si>
  <si>
    <t xml:space="preserve">llenos a ejecutar  por compensacion malla biaxial </t>
  </si>
  <si>
    <t>S.T.I. de VÁLVULA TIPO VENTOSA EN HIERRO DÚCTIL (ASTM A-536) BRIDA (Ø1/2"), incluye accesorios</t>
  </si>
  <si>
    <t>CANT / pilotes</t>
  </si>
  <si>
    <t>(3und) Estructuras de descole (4 x estructura)</t>
  </si>
  <si>
    <t>(13 und) MH (3 pilotes por Mahol / sector norte_caño)</t>
  </si>
  <si>
    <t>(4und) Cajas (5 pilotes * caja)</t>
  </si>
  <si>
    <t>total postes</t>
  </si>
  <si>
    <t>Cant 12 mt</t>
  </si>
  <si>
    <t xml:space="preserve">luminaria </t>
  </si>
  <si>
    <t xml:space="preserve">GLOBAL </t>
  </si>
  <si>
    <t>Cant 8 mt</t>
  </si>
  <si>
    <t>EXCAVACION SIN ZANJA mediante sistema de perforación horizontal dirigida para diámetro de 6"</t>
  </si>
  <si>
    <t>Construcción de dados en concreto de 3000 PSI, dimensiones 40x40x40 m., para anclaje línea de impulsión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</si>
</sst>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K0\+00#"/>
    <numFmt numFmtId="166" formatCode="_(* #,##0.000_);_(* \(#,##0.000\);_(* &quot;-&quot;??_);_(@_)"/>
    <numFmt numFmtId="167" formatCode="[$-F800]dddd\,\ mmmm\ dd\,\ yyyy"/>
    <numFmt numFmtId="168" formatCode="0.0"/>
    <numFmt numFmtId="169" formatCode="0.000"/>
    <numFmt numFmtId="170" formatCode="#,##0.0"/>
    <numFmt numFmtId="171" formatCode="#,##0.000"/>
  </numFmts>
  <fonts count="29" x14ac:knownFonts="1">
    <font>
      <sz val="11"/>
      <color theme="1"/>
      <name val="Calibri"/>
      <family val="2"/>
      <scheme val="minor"/>
    </font>
    <font>
      <sz val="11"/>
      <color theme="1"/>
      <name val="Calibri"/>
      <family val="2"/>
      <scheme val="minor"/>
    </font>
    <font>
      <sz val="8"/>
      <color theme="1"/>
      <name val="Arial"/>
      <family val="2"/>
    </font>
    <font>
      <sz val="10"/>
      <color theme="1"/>
      <name val="Arial"/>
      <family val="2"/>
    </font>
    <font>
      <sz val="9"/>
      <color theme="1"/>
      <name val="Arial"/>
      <family val="2"/>
    </font>
    <font>
      <sz val="10"/>
      <name val="Arial"/>
      <family val="2"/>
    </font>
    <font>
      <sz val="8"/>
      <name val="Arial"/>
      <family val="2"/>
    </font>
    <font>
      <b/>
      <sz val="8"/>
      <color theme="1"/>
      <name val="Arial"/>
      <family val="2"/>
    </font>
    <font>
      <b/>
      <sz val="8"/>
      <name val="Arial"/>
      <family val="2"/>
    </font>
    <font>
      <sz val="6"/>
      <color theme="1"/>
      <name val="Arial"/>
      <family val="2"/>
    </font>
    <font>
      <b/>
      <sz val="11"/>
      <color theme="1"/>
      <name val="Arial"/>
      <family val="2"/>
    </font>
    <font>
      <b/>
      <sz val="10"/>
      <name val="Arial"/>
      <family val="2"/>
    </font>
    <font>
      <b/>
      <sz val="7"/>
      <color theme="1"/>
      <name val="Arial"/>
      <family val="2"/>
    </font>
    <font>
      <b/>
      <sz val="9"/>
      <color theme="1"/>
      <name val="Arial"/>
      <family val="2"/>
    </font>
    <font>
      <sz val="11"/>
      <color theme="1"/>
      <name val="Arial"/>
      <family val="2"/>
    </font>
    <font>
      <sz val="9"/>
      <name val="Arial"/>
      <family val="2"/>
    </font>
    <font>
      <b/>
      <sz val="9"/>
      <name val="Arial"/>
      <family val="2"/>
    </font>
    <font>
      <b/>
      <sz val="10"/>
      <color theme="1"/>
      <name val="Arial"/>
      <family val="2"/>
    </font>
    <font>
      <sz val="9"/>
      <color theme="1"/>
      <name val="Arial Nova Cond"/>
      <family val="2"/>
    </font>
    <font>
      <sz val="9"/>
      <color rgb="FFFF0000"/>
      <name val="Arial Nova Cond"/>
      <family val="2"/>
    </font>
    <font>
      <sz val="9"/>
      <name val="Arial Nova Cond"/>
      <family val="2"/>
    </font>
    <font>
      <b/>
      <sz val="9"/>
      <name val="Arial Nova Cond"/>
      <family val="2"/>
    </font>
    <font>
      <b/>
      <sz val="10"/>
      <color rgb="FFFF0000"/>
      <name val="Arial"/>
      <family val="2"/>
    </font>
    <font>
      <b/>
      <sz val="10"/>
      <color rgb="FF00B050"/>
      <name val="Arial"/>
      <family val="2"/>
    </font>
    <font>
      <b/>
      <sz val="9"/>
      <color theme="1"/>
      <name val="Arial Nova Cond"/>
      <family val="2"/>
    </font>
    <font>
      <sz val="9"/>
      <color rgb="FFFF0000"/>
      <name val="Arial"/>
      <family val="2"/>
    </font>
    <font>
      <b/>
      <sz val="9"/>
      <color rgb="FFFF0000"/>
      <name val="Arial"/>
      <family val="2"/>
    </font>
    <font>
      <b/>
      <sz val="10"/>
      <color rgb="FF000000"/>
      <name val="Arial Nova Cond"/>
      <family val="2"/>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auto="1"/>
      </right>
      <top style="hair">
        <color auto="1"/>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top style="thin">
        <color auto="1"/>
      </top>
      <bottom style="hair">
        <color theme="0" tint="-0.24994659260841701"/>
      </bottom>
      <diagonal/>
    </border>
    <border>
      <left style="hair">
        <color theme="0" tint="-0.24994659260841701"/>
      </left>
      <right style="thin">
        <color indexed="64"/>
      </right>
      <top style="thin">
        <color auto="1"/>
      </top>
      <bottom style="hair">
        <color theme="0" tint="-0.24994659260841701"/>
      </bottom>
      <diagonal/>
    </border>
    <border>
      <left style="thin">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auto="1"/>
      </left>
      <right style="hair">
        <color theme="0" tint="-0.24994659260841701"/>
      </right>
      <top style="hair">
        <color theme="0" tint="-0.24994659260841701"/>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auto="1"/>
      </top>
      <bottom style="thin">
        <color indexed="64"/>
      </bottom>
      <diagonal/>
    </border>
    <border>
      <left style="thin">
        <color indexed="64"/>
      </left>
      <right style="hair">
        <color auto="1"/>
      </right>
      <top style="thin">
        <color indexed="64"/>
      </top>
      <bottom style="thin">
        <color indexed="64"/>
      </bottom>
      <diagonal/>
    </border>
    <border>
      <left style="hair">
        <color auto="1"/>
      </left>
      <right/>
      <top style="thin">
        <color indexed="64"/>
      </top>
      <bottom style="thin">
        <color indexed="64"/>
      </bottom>
      <diagonal/>
    </border>
    <border>
      <left style="hair">
        <color auto="1"/>
      </left>
      <right style="hair">
        <color auto="1"/>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auto="1"/>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style="thin">
        <color indexed="64"/>
      </bottom>
      <diagonal/>
    </border>
    <border>
      <left style="hair">
        <color auto="1"/>
      </left>
      <right/>
      <top/>
      <bottom/>
      <diagonal/>
    </border>
    <border>
      <left style="thin">
        <color indexed="64"/>
      </left>
      <right/>
      <top style="hair">
        <color indexed="64"/>
      </top>
      <bottom/>
      <diagonal/>
    </border>
    <border>
      <left/>
      <right style="hair">
        <color indexed="64"/>
      </right>
      <top/>
      <bottom style="thin">
        <color indexed="64"/>
      </bottom>
      <diagonal/>
    </border>
    <border>
      <left/>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4">
    <xf numFmtId="0" fontId="0" fillId="0" borderId="0"/>
    <xf numFmtId="0" fontId="1" fillId="0" borderId="0"/>
    <xf numFmtId="0" fontId="5" fillId="0" borderId="0"/>
    <xf numFmtId="164" fontId="1" fillId="0" borderId="0" applyFont="0" applyFill="0" applyBorder="0" applyAlignment="0" applyProtection="0"/>
  </cellStyleXfs>
  <cellXfs count="453">
    <xf numFmtId="0" fontId="0" fillId="0" borderId="0" xfId="0"/>
    <xf numFmtId="0" fontId="2" fillId="0" borderId="0" xfId="1" applyFont="1" applyAlignment="1">
      <alignment vertical="center"/>
    </xf>
    <xf numFmtId="0" fontId="2" fillId="2" borderId="0" xfId="1" applyFont="1" applyFill="1" applyAlignment="1">
      <alignment vertical="center"/>
    </xf>
    <xf numFmtId="0" fontId="2" fillId="0" borderId="0" xfId="1" applyFont="1" applyAlignment="1">
      <alignment horizontal="left" vertical="center"/>
    </xf>
    <xf numFmtId="0" fontId="2" fillId="2" borderId="13" xfId="1" applyFont="1" applyFill="1" applyBorder="1" applyAlignment="1">
      <alignment horizontal="center" vertical="center"/>
    </xf>
    <xf numFmtId="166" fontId="7" fillId="2" borderId="0" xfId="3" applyNumberFormat="1" applyFont="1" applyFill="1" applyBorder="1" applyAlignment="1">
      <alignment horizontal="center" vertical="center"/>
    </xf>
    <xf numFmtId="0" fontId="2" fillId="2" borderId="13" xfId="1" applyFont="1" applyFill="1" applyBorder="1" applyAlignment="1">
      <alignment vertical="center"/>
    </xf>
    <xf numFmtId="0" fontId="4" fillId="2" borderId="28" xfId="1" applyFont="1" applyFill="1" applyBorder="1" applyAlignment="1">
      <alignment horizontal="left" vertical="center"/>
    </xf>
    <xf numFmtId="167" fontId="4" fillId="2" borderId="26" xfId="1" applyNumberFormat="1" applyFont="1" applyFill="1" applyBorder="1" applyAlignment="1">
      <alignment horizontal="center" vertical="center"/>
    </xf>
    <xf numFmtId="0" fontId="4" fillId="2" borderId="26" xfId="1" applyFont="1" applyFill="1" applyBorder="1" applyAlignment="1">
      <alignment horizontal="left" vertical="center"/>
    </xf>
    <xf numFmtId="167" fontId="4" fillId="2" borderId="27" xfId="1" applyNumberFormat="1" applyFont="1" applyFill="1" applyBorder="1" applyAlignment="1">
      <alignment horizontal="center" vertical="center"/>
    </xf>
    <xf numFmtId="2" fontId="2" fillId="0" borderId="0" xfId="1" applyNumberFormat="1" applyFont="1" applyAlignment="1">
      <alignment vertical="center"/>
    </xf>
    <xf numFmtId="0" fontId="2" fillId="2" borderId="0" xfId="1" applyFont="1" applyFill="1" applyAlignment="1">
      <alignment horizontal="center" vertical="center"/>
    </xf>
    <xf numFmtId="0" fontId="2" fillId="2" borderId="32" xfId="1" applyFont="1" applyFill="1" applyBorder="1" applyAlignment="1">
      <alignment vertical="center"/>
    </xf>
    <xf numFmtId="0" fontId="2" fillId="2" borderId="33" xfId="1" applyFont="1" applyFill="1" applyBorder="1" applyAlignment="1">
      <alignment vertical="center"/>
    </xf>
    <xf numFmtId="0" fontId="2" fillId="2" borderId="34" xfId="1" applyFont="1" applyFill="1" applyBorder="1" applyAlignment="1">
      <alignment vertical="center"/>
    </xf>
    <xf numFmtId="0" fontId="2" fillId="2" borderId="35" xfId="1" applyFont="1" applyFill="1" applyBorder="1" applyAlignment="1">
      <alignment vertical="center"/>
    </xf>
    <xf numFmtId="0" fontId="2" fillId="2" borderId="14" xfId="1" applyFont="1" applyFill="1" applyBorder="1" applyAlignment="1">
      <alignment vertical="center"/>
    </xf>
    <xf numFmtId="164" fontId="2" fillId="0" borderId="0" xfId="1" applyNumberFormat="1" applyFont="1" applyAlignment="1">
      <alignment vertical="center"/>
    </xf>
    <xf numFmtId="2" fontId="2" fillId="2" borderId="0" xfId="3" applyNumberFormat="1" applyFont="1" applyFill="1" applyBorder="1" applyAlignment="1">
      <alignment horizontal="center" vertical="center"/>
    </xf>
    <xf numFmtId="0" fontId="2" fillId="2" borderId="36" xfId="1" applyFont="1" applyFill="1" applyBorder="1" applyAlignment="1">
      <alignment vertical="center"/>
    </xf>
    <xf numFmtId="0" fontId="2" fillId="2" borderId="37" xfId="1" applyFont="1" applyFill="1" applyBorder="1" applyAlignment="1">
      <alignment vertical="center"/>
    </xf>
    <xf numFmtId="0" fontId="2" fillId="2" borderId="38" xfId="1" applyFont="1" applyFill="1" applyBorder="1" applyAlignment="1">
      <alignment vertical="center"/>
    </xf>
    <xf numFmtId="0" fontId="2" fillId="2" borderId="39" xfId="1" applyFont="1" applyFill="1" applyBorder="1" applyAlignment="1">
      <alignment vertical="center"/>
    </xf>
    <xf numFmtId="0" fontId="2" fillId="2" borderId="40" xfId="1" applyFont="1" applyFill="1" applyBorder="1" applyAlignment="1">
      <alignment vertical="center"/>
    </xf>
    <xf numFmtId="0" fontId="2" fillId="2" borderId="7" xfId="1" applyFont="1" applyFill="1" applyBorder="1" applyAlignment="1">
      <alignment vertical="center"/>
    </xf>
    <xf numFmtId="0" fontId="2" fillId="2" borderId="8" xfId="1" applyFont="1" applyFill="1" applyBorder="1" applyAlignment="1">
      <alignment vertical="center"/>
    </xf>
    <xf numFmtId="0" fontId="2" fillId="2" borderId="9" xfId="1" applyFont="1" applyFill="1" applyBorder="1" applyAlignment="1">
      <alignment vertical="center"/>
    </xf>
    <xf numFmtId="0" fontId="2" fillId="2" borderId="14" xfId="1" applyFont="1" applyFill="1" applyBorder="1" applyAlignment="1">
      <alignment horizontal="center" vertical="center"/>
    </xf>
    <xf numFmtId="0" fontId="2" fillId="2" borderId="28" xfId="1" applyFont="1" applyFill="1" applyBorder="1" applyAlignment="1">
      <alignment vertical="center"/>
    </xf>
    <xf numFmtId="0" fontId="4" fillId="2" borderId="26" xfId="1" applyFont="1" applyFill="1" applyBorder="1" applyAlignment="1">
      <alignment vertical="center"/>
    </xf>
    <xf numFmtId="0" fontId="2" fillId="2" borderId="26" xfId="1" applyFont="1" applyFill="1" applyBorder="1" applyAlignment="1">
      <alignment vertical="center"/>
    </xf>
    <xf numFmtId="0" fontId="2" fillId="2" borderId="27" xfId="1" applyFont="1" applyFill="1" applyBorder="1" applyAlignment="1">
      <alignment vertical="center"/>
    </xf>
    <xf numFmtId="0" fontId="7" fillId="2" borderId="0" xfId="1" applyFont="1" applyFill="1" applyAlignment="1">
      <alignment horizontal="center" vertical="center"/>
    </xf>
    <xf numFmtId="0" fontId="7" fillId="2" borderId="13" xfId="1" applyFont="1" applyFill="1" applyBorder="1" applyAlignment="1">
      <alignment vertical="center"/>
    </xf>
    <xf numFmtId="0" fontId="13" fillId="2" borderId="14" xfId="1" applyFont="1" applyFill="1" applyBorder="1" applyAlignment="1">
      <alignment vertical="center"/>
    </xf>
    <xf numFmtId="0" fontId="7" fillId="2" borderId="14" xfId="1" applyFont="1" applyFill="1" applyBorder="1" applyAlignment="1">
      <alignment vertical="center"/>
    </xf>
    <xf numFmtId="0" fontId="7" fillId="0" borderId="0" xfId="1" applyFont="1" applyAlignment="1">
      <alignment vertical="center"/>
    </xf>
    <xf numFmtId="2" fontId="7" fillId="0" borderId="0" xfId="1" applyNumberFormat="1" applyFont="1" applyAlignment="1">
      <alignment vertical="center"/>
    </xf>
    <xf numFmtId="0" fontId="14" fillId="0" borderId="0" xfId="0" applyFont="1" applyAlignment="1">
      <alignment vertical="center"/>
    </xf>
    <xf numFmtId="0" fontId="9" fillId="2" borderId="27" xfId="1" applyFont="1" applyFill="1" applyBorder="1" applyAlignment="1">
      <alignment vertical="center"/>
    </xf>
    <xf numFmtId="0" fontId="9" fillId="2" borderId="13" xfId="1" applyFont="1" applyFill="1" applyBorder="1" applyAlignment="1">
      <alignment horizontal="center" vertical="center"/>
    </xf>
    <xf numFmtId="0" fontId="4" fillId="2" borderId="0" xfId="1" applyFont="1" applyFill="1" applyAlignment="1">
      <alignment horizontal="left" vertical="center"/>
    </xf>
    <xf numFmtId="0" fontId="4" fillId="2" borderId="7" xfId="1" applyFont="1" applyFill="1" applyBorder="1" applyAlignment="1">
      <alignment horizontal="center" vertical="center"/>
    </xf>
    <xf numFmtId="165" fontId="15" fillId="2" borderId="8" xfId="2" applyNumberFormat="1" applyFont="1" applyFill="1" applyBorder="1" applyAlignment="1">
      <alignment horizontal="center" vertical="center"/>
    </xf>
    <xf numFmtId="2" fontId="15" fillId="2" borderId="8" xfId="2" applyNumberFormat="1" applyFont="1" applyFill="1" applyBorder="1" applyAlignment="1">
      <alignment horizontal="center" vertical="center"/>
    </xf>
    <xf numFmtId="2" fontId="4" fillId="2" borderId="8" xfId="3" applyNumberFormat="1" applyFont="1" applyFill="1" applyBorder="1" applyAlignment="1">
      <alignment horizontal="center" vertical="center"/>
    </xf>
    <xf numFmtId="166" fontId="13" fillId="2" borderId="8" xfId="3" applyNumberFormat="1" applyFont="1" applyFill="1" applyBorder="1" applyAlignment="1">
      <alignment horizontal="center" vertical="center"/>
    </xf>
    <xf numFmtId="166" fontId="13" fillId="2" borderId="9" xfId="3" applyNumberFormat="1" applyFont="1" applyFill="1" applyBorder="1" applyAlignment="1">
      <alignment horizontal="center" vertical="center"/>
    </xf>
    <xf numFmtId="0" fontId="4" fillId="0" borderId="0" xfId="1" applyFont="1" applyAlignment="1">
      <alignment horizontal="left" vertical="center"/>
    </xf>
    <xf numFmtId="0" fontId="4" fillId="2" borderId="13" xfId="1" applyFont="1" applyFill="1" applyBorder="1" applyAlignment="1">
      <alignment horizontal="left" vertical="center"/>
    </xf>
    <xf numFmtId="0" fontId="4" fillId="2" borderId="14" xfId="1" applyFont="1" applyFill="1" applyBorder="1" applyAlignment="1">
      <alignment horizontal="left" vertical="center"/>
    </xf>
    <xf numFmtId="0" fontId="4" fillId="2" borderId="13" xfId="1" applyFont="1" applyFill="1" applyBorder="1" applyAlignment="1">
      <alignment horizontal="center" vertical="center"/>
    </xf>
    <xf numFmtId="166" fontId="13" fillId="2" borderId="0" xfId="3" applyNumberFormat="1" applyFont="1" applyFill="1" applyBorder="1" applyAlignment="1">
      <alignment horizontal="center" vertical="center"/>
    </xf>
    <xf numFmtId="166" fontId="13" fillId="2" borderId="14" xfId="3" applyNumberFormat="1" applyFont="1" applyFill="1" applyBorder="1" applyAlignment="1">
      <alignment horizontal="center" vertical="center"/>
    </xf>
    <xf numFmtId="0" fontId="4" fillId="2" borderId="13" xfId="1" applyFont="1" applyFill="1" applyBorder="1" applyAlignment="1">
      <alignment vertical="center"/>
    </xf>
    <xf numFmtId="2" fontId="15" fillId="0" borderId="15" xfId="2" applyNumberFormat="1" applyFont="1" applyBorder="1" applyAlignment="1">
      <alignment vertical="center"/>
    </xf>
    <xf numFmtId="2" fontId="15" fillId="0" borderId="44" xfId="2" applyNumberFormat="1" applyFont="1" applyBorder="1" applyAlignment="1">
      <alignment horizontal="center" vertical="center" wrapText="1"/>
    </xf>
    <xf numFmtId="2" fontId="15" fillId="0" borderId="41" xfId="2" applyNumberFormat="1" applyFont="1" applyBorder="1" applyAlignment="1">
      <alignment vertical="center"/>
    </xf>
    <xf numFmtId="167" fontId="4" fillId="2" borderId="0" xfId="1" applyNumberFormat="1" applyFont="1" applyFill="1" applyAlignment="1">
      <alignment horizontal="center" vertical="center"/>
    </xf>
    <xf numFmtId="2" fontId="4" fillId="2" borderId="14" xfId="3" applyNumberFormat="1" applyFont="1" applyFill="1" applyBorder="1" applyAlignment="1">
      <alignment horizontal="center" vertical="center"/>
    </xf>
    <xf numFmtId="2" fontId="4" fillId="0" borderId="0" xfId="1" applyNumberFormat="1" applyFont="1" applyAlignment="1">
      <alignment vertical="center"/>
    </xf>
    <xf numFmtId="0" fontId="4" fillId="0" borderId="0" xfId="1" applyFont="1" applyAlignment="1">
      <alignment vertical="center"/>
    </xf>
    <xf numFmtId="0" fontId="4" fillId="2" borderId="0" xfId="1" applyFont="1" applyFill="1" applyAlignment="1">
      <alignment horizontal="center" vertical="center"/>
    </xf>
    <xf numFmtId="0" fontId="4" fillId="0" borderId="7" xfId="0" applyFont="1" applyBorder="1" applyAlignment="1">
      <alignment vertical="center"/>
    </xf>
    <xf numFmtId="0" fontId="4" fillId="2" borderId="29" xfId="1" applyFont="1" applyFill="1" applyBorder="1" applyAlignment="1">
      <alignment vertical="center"/>
    </xf>
    <xf numFmtId="0" fontId="4" fillId="2" borderId="30" xfId="1" applyFont="1" applyFill="1" applyBorder="1" applyAlignment="1">
      <alignment vertical="center"/>
    </xf>
    <xf numFmtId="0" fontId="4" fillId="2" borderId="31" xfId="1" applyFont="1" applyFill="1" applyBorder="1" applyAlignment="1">
      <alignment vertical="center"/>
    </xf>
    <xf numFmtId="0" fontId="4" fillId="2" borderId="0" xfId="1" applyFont="1" applyFill="1" applyAlignment="1">
      <alignment vertical="center"/>
    </xf>
    <xf numFmtId="2" fontId="15" fillId="0" borderId="23" xfId="2" applyNumberFormat="1" applyFont="1" applyBorder="1" applyAlignment="1">
      <alignment vertical="center"/>
    </xf>
    <xf numFmtId="2" fontId="15" fillId="0" borderId="42" xfId="2" applyNumberFormat="1" applyFont="1" applyBorder="1" applyAlignment="1">
      <alignment vertical="center"/>
    </xf>
    <xf numFmtId="0" fontId="12" fillId="2" borderId="0" xfId="1" applyFont="1" applyFill="1" applyAlignment="1">
      <alignment horizontal="center" vertical="center"/>
    </xf>
    <xf numFmtId="2" fontId="4" fillId="2" borderId="0" xfId="1" applyNumberFormat="1" applyFont="1" applyFill="1" applyAlignment="1">
      <alignment horizontal="center" vertical="center"/>
    </xf>
    <xf numFmtId="0" fontId="5" fillId="2" borderId="0" xfId="2" applyFill="1" applyAlignment="1">
      <alignment horizontal="center" vertical="center" wrapText="1"/>
    </xf>
    <xf numFmtId="0" fontId="11" fillId="2" borderId="0" xfId="2" applyFont="1" applyFill="1" applyAlignment="1">
      <alignment horizontal="center" vertical="center" wrapText="1"/>
    </xf>
    <xf numFmtId="165" fontId="6" fillId="2" borderId="0" xfId="2" applyNumberFormat="1" applyFont="1" applyFill="1" applyAlignment="1">
      <alignment horizontal="center" vertical="center"/>
    </xf>
    <xf numFmtId="2" fontId="6" fillId="2" borderId="0" xfId="2" applyNumberFormat="1" applyFont="1" applyFill="1" applyAlignment="1">
      <alignment horizontal="center" vertical="center"/>
    </xf>
    <xf numFmtId="0" fontId="7" fillId="2" borderId="0" xfId="1" applyFont="1" applyFill="1" applyAlignment="1">
      <alignment vertical="center"/>
    </xf>
    <xf numFmtId="2" fontId="16" fillId="2" borderId="51" xfId="2" applyNumberFormat="1" applyFont="1" applyFill="1" applyBorder="1" applyAlignment="1">
      <alignment horizontal="center" vertical="center"/>
    </xf>
    <xf numFmtId="2" fontId="16" fillId="2" borderId="51" xfId="2" applyNumberFormat="1" applyFont="1" applyFill="1" applyBorder="1" applyAlignment="1">
      <alignment horizontal="center" vertical="center" wrapText="1"/>
    </xf>
    <xf numFmtId="2" fontId="15" fillId="0" borderId="4" xfId="2" applyNumberFormat="1" applyFont="1" applyBorder="1" applyAlignment="1">
      <alignment horizontal="center" vertical="center"/>
    </xf>
    <xf numFmtId="169" fontId="15" fillId="0" borderId="53" xfId="2" applyNumberFormat="1" applyFont="1" applyBorder="1" applyAlignment="1">
      <alignment horizontal="center" vertical="center"/>
    </xf>
    <xf numFmtId="0" fontId="13" fillId="2" borderId="50" xfId="1" applyFont="1" applyFill="1" applyBorder="1" applyAlignment="1">
      <alignment horizontal="center" vertical="center"/>
    </xf>
    <xf numFmtId="0" fontId="5" fillId="2" borderId="0" xfId="2" applyFill="1" applyAlignment="1">
      <alignment vertical="center" wrapText="1"/>
    </xf>
    <xf numFmtId="0" fontId="11" fillId="2" borderId="0" xfId="2" applyFont="1" applyFill="1" applyAlignment="1">
      <alignment vertical="center" wrapText="1"/>
    </xf>
    <xf numFmtId="0" fontId="11" fillId="2" borderId="0" xfId="2" applyFont="1" applyFill="1" applyAlignment="1">
      <alignment horizontal="justify" vertical="center" wrapText="1"/>
    </xf>
    <xf numFmtId="0" fontId="13" fillId="2" borderId="49" xfId="1" applyFont="1" applyFill="1" applyBorder="1" applyAlignment="1">
      <alignment vertical="center"/>
    </xf>
    <xf numFmtId="2" fontId="16" fillId="2" borderId="0" xfId="2" applyNumberFormat="1" applyFont="1" applyFill="1" applyAlignment="1">
      <alignment horizontal="center" vertical="center" wrapText="1"/>
    </xf>
    <xf numFmtId="2" fontId="13" fillId="2" borderId="0" xfId="3" applyNumberFormat="1" applyFont="1" applyFill="1" applyBorder="1" applyAlignment="1">
      <alignment vertical="center"/>
    </xf>
    <xf numFmtId="0" fontId="18" fillId="0" borderId="1" xfId="0" applyFont="1" applyBorder="1"/>
    <xf numFmtId="0" fontId="18" fillId="0" borderId="1" xfId="0" applyFont="1" applyBorder="1" applyAlignment="1">
      <alignment horizontal="center"/>
    </xf>
    <xf numFmtId="4" fontId="18" fillId="0" borderId="1" xfId="0" applyNumberFormat="1" applyFont="1" applyBorder="1" applyAlignment="1">
      <alignment horizontal="center" vertical="center"/>
    </xf>
    <xf numFmtId="4" fontId="18" fillId="0" borderId="1" xfId="0" applyNumberFormat="1" applyFont="1" applyBorder="1" applyAlignment="1">
      <alignment horizontal="center"/>
    </xf>
    <xf numFmtId="4" fontId="18" fillId="3" borderId="1" xfId="0" applyNumberFormat="1" applyFont="1" applyFill="1" applyBorder="1" applyAlignment="1">
      <alignment horizontal="center"/>
    </xf>
    <xf numFmtId="0" fontId="16" fillId="2" borderId="0" xfId="2" applyFont="1" applyFill="1" applyAlignment="1">
      <alignment vertical="center" wrapText="1"/>
    </xf>
    <xf numFmtId="0" fontId="19" fillId="0" borderId="1" xfId="0" applyFont="1" applyBorder="1" applyAlignment="1">
      <alignment horizontal="center"/>
    </xf>
    <xf numFmtId="4" fontId="19" fillId="0" borderId="1" xfId="0" applyNumberFormat="1" applyFont="1" applyBorder="1" applyAlignment="1">
      <alignment horizontal="center" vertical="center"/>
    </xf>
    <xf numFmtId="4" fontId="19" fillId="0" borderId="1" xfId="0" applyNumberFormat="1" applyFont="1" applyBorder="1" applyAlignment="1">
      <alignment horizontal="center"/>
    </xf>
    <xf numFmtId="4" fontId="18" fillId="0" borderId="0" xfId="0" applyNumberFormat="1" applyFont="1"/>
    <xf numFmtId="4" fontId="20" fillId="0" borderId="0" xfId="0" applyNumberFormat="1" applyFont="1" applyAlignment="1">
      <alignment horizontal="center"/>
    </xf>
    <xf numFmtId="0" fontId="16" fillId="2" borderId="0" xfId="2" applyFont="1" applyFill="1" applyAlignment="1">
      <alignment horizontal="center" vertical="center" wrapText="1"/>
    </xf>
    <xf numFmtId="4" fontId="18" fillId="0" borderId="0" xfId="0" applyNumberFormat="1" applyFont="1" applyAlignment="1">
      <alignment horizontal="center"/>
    </xf>
    <xf numFmtId="4" fontId="11" fillId="2" borderId="0" xfId="2" applyNumberFormat="1" applyFont="1" applyFill="1" applyAlignment="1">
      <alignment vertical="center" wrapText="1"/>
    </xf>
    <xf numFmtId="0" fontId="18" fillId="0" borderId="1" xfId="0" applyFont="1" applyBorder="1" applyAlignment="1">
      <alignment horizontal="center" vertical="center"/>
    </xf>
    <xf numFmtId="4" fontId="18" fillId="3" borderId="1" xfId="0" applyNumberFormat="1" applyFont="1" applyFill="1" applyBorder="1" applyAlignment="1">
      <alignment horizontal="center" vertical="center"/>
    </xf>
    <xf numFmtId="4" fontId="11" fillId="0" borderId="0" xfId="2" applyNumberFormat="1" applyFont="1" applyAlignment="1">
      <alignment vertical="center" wrapText="1"/>
    </xf>
    <xf numFmtId="0" fontId="18" fillId="0" borderId="40" xfId="0" applyFont="1" applyBorder="1"/>
    <xf numFmtId="0" fontId="4" fillId="0" borderId="45" xfId="1" applyFont="1" applyBorder="1" applyAlignment="1">
      <alignment horizontal="left" vertical="center"/>
    </xf>
    <xf numFmtId="0" fontId="15" fillId="2" borderId="0" xfId="2" applyFont="1" applyFill="1" applyAlignment="1">
      <alignment vertical="center" wrapText="1"/>
    </xf>
    <xf numFmtId="0" fontId="15" fillId="2" borderId="0" xfId="2" applyFont="1" applyFill="1" applyAlignment="1">
      <alignment horizontal="center" vertical="center" wrapText="1"/>
    </xf>
    <xf numFmtId="4" fontId="15" fillId="0" borderId="0" xfId="2" applyNumberFormat="1" applyFont="1" applyAlignment="1">
      <alignment horizontal="center" vertical="center" wrapText="1"/>
    </xf>
    <xf numFmtId="3" fontId="11" fillId="3" borderId="0" xfId="2" applyNumberFormat="1" applyFont="1" applyFill="1" applyAlignment="1">
      <alignment horizontal="center" vertical="center" wrapText="1"/>
    </xf>
    <xf numFmtId="4" fontId="15" fillId="2" borderId="0" xfId="2" applyNumberFormat="1" applyFont="1" applyFill="1" applyAlignment="1">
      <alignment horizontal="center" vertical="center" wrapText="1"/>
    </xf>
    <xf numFmtId="0" fontId="13" fillId="2" borderId="13" xfId="1" applyFont="1" applyFill="1" applyBorder="1" applyAlignment="1">
      <alignment vertical="center"/>
    </xf>
    <xf numFmtId="0" fontId="13" fillId="2" borderId="0" xfId="1" applyFont="1" applyFill="1" applyAlignment="1">
      <alignment vertical="center"/>
    </xf>
    <xf numFmtId="2" fontId="18" fillId="0" borderId="1" xfId="0" applyNumberFormat="1" applyFont="1" applyBorder="1" applyAlignment="1">
      <alignment horizontal="center" vertical="center"/>
    </xf>
    <xf numFmtId="0" fontId="18" fillId="0" borderId="1" xfId="0" applyFont="1" applyBorder="1" applyAlignment="1">
      <alignment horizontal="justify" vertical="center"/>
    </xf>
    <xf numFmtId="4" fontId="18" fillId="0" borderId="1" xfId="0" applyNumberFormat="1" applyFont="1" applyBorder="1"/>
    <xf numFmtId="0" fontId="21" fillId="0" borderId="1" xfId="0" applyFont="1" applyBorder="1" applyAlignment="1">
      <alignment horizontal="center" vertical="center"/>
    </xf>
    <xf numFmtId="4" fontId="15" fillId="3" borderId="0" xfId="2" applyNumberFormat="1" applyFont="1" applyFill="1" applyAlignment="1">
      <alignment horizontal="center" vertical="center" wrapText="1"/>
    </xf>
    <xf numFmtId="4" fontId="18" fillId="0" borderId="0" xfId="0" applyNumberFormat="1" applyFont="1" applyAlignment="1">
      <alignment horizontal="center" vertical="center"/>
    </xf>
    <xf numFmtId="4" fontId="16" fillId="3" borderId="0" xfId="2" applyNumberFormat="1" applyFont="1" applyFill="1" applyAlignment="1">
      <alignment horizontal="center" vertical="center" wrapText="1"/>
    </xf>
    <xf numFmtId="0" fontId="19" fillId="0" borderId="1" xfId="0" applyFont="1" applyBorder="1" applyAlignment="1">
      <alignment horizontal="center" vertical="center"/>
    </xf>
    <xf numFmtId="4" fontId="20" fillId="0" borderId="1" xfId="0" applyNumberFormat="1" applyFont="1" applyBorder="1" applyAlignment="1">
      <alignment horizontal="center" vertical="center"/>
    </xf>
    <xf numFmtId="4" fontId="20" fillId="0" borderId="1" xfId="0" applyNumberFormat="1" applyFont="1" applyBorder="1" applyAlignment="1">
      <alignment horizontal="center"/>
    </xf>
    <xf numFmtId="4" fontId="20" fillId="0" borderId="58" xfId="0" applyNumberFormat="1" applyFont="1" applyBorder="1" applyAlignment="1">
      <alignment horizontal="center" vertical="center"/>
    </xf>
    <xf numFmtId="4" fontId="20" fillId="0" borderId="58" xfId="0" applyNumberFormat="1" applyFont="1" applyBorder="1" applyAlignment="1">
      <alignment horizontal="center"/>
    </xf>
    <xf numFmtId="0" fontId="22" fillId="2" borderId="0" xfId="2" applyFont="1" applyFill="1" applyAlignment="1">
      <alignment vertical="center" wrapText="1"/>
    </xf>
    <xf numFmtId="4" fontId="23" fillId="2" borderId="0" xfId="2" applyNumberFormat="1" applyFont="1" applyFill="1" applyAlignment="1">
      <alignment vertical="center" wrapText="1"/>
    </xf>
    <xf numFmtId="4" fontId="5" fillId="2" borderId="0" xfId="2" applyNumberFormat="1" applyFill="1" applyAlignment="1">
      <alignment horizontal="center" vertical="center" wrapText="1"/>
    </xf>
    <xf numFmtId="0" fontId="0" fillId="0" borderId="0" xfId="0" applyAlignment="1">
      <alignment vertical="center" wrapText="1"/>
    </xf>
    <xf numFmtId="4" fontId="15" fillId="2" borderId="0" xfId="2" applyNumberFormat="1" applyFont="1" applyFill="1" applyAlignment="1">
      <alignment horizontal="right" vertical="center" wrapText="1"/>
    </xf>
    <xf numFmtId="0" fontId="15" fillId="2" borderId="0" xfId="2" applyFont="1" applyFill="1" applyAlignment="1">
      <alignment horizontal="right" vertical="center" wrapText="1"/>
    </xf>
    <xf numFmtId="4" fontId="16" fillId="3" borderId="0" xfId="2" applyNumberFormat="1" applyFont="1" applyFill="1" applyAlignment="1">
      <alignment horizontal="right" vertical="center" wrapText="1"/>
    </xf>
    <xf numFmtId="4" fontId="18" fillId="0" borderId="58" xfId="0" applyNumberFormat="1" applyFont="1" applyBorder="1" applyAlignment="1">
      <alignment horizontal="center"/>
    </xf>
    <xf numFmtId="4" fontId="21" fillId="0" borderId="60" xfId="0" applyNumberFormat="1" applyFont="1" applyBorder="1" applyAlignment="1">
      <alignment horizontal="center" vertical="center"/>
    </xf>
    <xf numFmtId="4" fontId="21" fillId="0" borderId="60" xfId="0" applyNumberFormat="1" applyFont="1" applyBorder="1" applyAlignment="1">
      <alignment horizontal="center"/>
    </xf>
    <xf numFmtId="4" fontId="24" fillId="3" borderId="61" xfId="0" applyNumberFormat="1" applyFont="1" applyFill="1" applyBorder="1" applyAlignment="1">
      <alignment horizontal="center"/>
    </xf>
    <xf numFmtId="0" fontId="22" fillId="2" borderId="0" xfId="2" applyFont="1" applyFill="1" applyAlignment="1">
      <alignment horizontal="center" vertical="center" wrapText="1"/>
    </xf>
    <xf numFmtId="0" fontId="25" fillId="2" borderId="0" xfId="2" applyFont="1" applyFill="1" applyAlignment="1">
      <alignment horizontal="center" vertical="center" wrapText="1"/>
    </xf>
    <xf numFmtId="4" fontId="25" fillId="2" borderId="0" xfId="2" applyNumberFormat="1" applyFont="1" applyFill="1" applyAlignment="1">
      <alignment vertical="center" wrapText="1"/>
    </xf>
    <xf numFmtId="3" fontId="15" fillId="0" borderId="0" xfId="2" applyNumberFormat="1" applyFont="1" applyAlignment="1">
      <alignment horizontal="center" vertical="center" wrapText="1"/>
    </xf>
    <xf numFmtId="1" fontId="26" fillId="2" borderId="0" xfId="2" applyNumberFormat="1" applyFont="1" applyFill="1" applyAlignment="1">
      <alignment horizontal="center" vertical="center" wrapText="1"/>
    </xf>
    <xf numFmtId="4" fontId="2" fillId="2" borderId="14" xfId="1" applyNumberFormat="1" applyFont="1" applyFill="1" applyBorder="1" applyAlignment="1">
      <alignment vertical="center"/>
    </xf>
    <xf numFmtId="4" fontId="25" fillId="2" borderId="14" xfId="1" applyNumberFormat="1" applyFont="1" applyFill="1" applyBorder="1" applyAlignment="1">
      <alignment vertical="center"/>
    </xf>
    <xf numFmtId="0" fontId="4" fillId="2" borderId="14" xfId="1" applyFont="1" applyFill="1" applyBorder="1" applyAlignment="1">
      <alignment vertical="center"/>
    </xf>
    <xf numFmtId="4" fontId="20" fillId="0" borderId="0" xfId="0" applyNumberFormat="1" applyFont="1" applyAlignment="1">
      <alignment horizontal="center" vertical="center"/>
    </xf>
    <xf numFmtId="170" fontId="15" fillId="2" borderId="0" xfId="2" applyNumberFormat="1" applyFont="1" applyFill="1" applyAlignment="1">
      <alignment horizontal="center" vertical="center" wrapText="1"/>
    </xf>
    <xf numFmtId="170" fontId="16" fillId="3" borderId="0" xfId="2" applyNumberFormat="1" applyFont="1" applyFill="1" applyAlignment="1">
      <alignment horizontal="center" vertical="center" wrapText="1"/>
    </xf>
    <xf numFmtId="0" fontId="2" fillId="0" borderId="14" xfId="1" applyFont="1" applyBorder="1" applyAlignment="1">
      <alignment vertical="center"/>
    </xf>
    <xf numFmtId="0" fontId="4" fillId="0" borderId="0" xfId="1" applyFont="1" applyAlignment="1">
      <alignment horizontal="center" vertical="center"/>
    </xf>
    <xf numFmtId="4" fontId="18" fillId="3" borderId="46" xfId="0" applyNumberFormat="1" applyFont="1" applyFill="1" applyBorder="1" applyAlignment="1">
      <alignment horizontal="center"/>
    </xf>
    <xf numFmtId="4" fontId="20" fillId="0" borderId="62" xfId="0" applyNumberFormat="1" applyFont="1" applyBorder="1" applyAlignment="1">
      <alignment horizontal="center" vertical="center"/>
    </xf>
    <xf numFmtId="4" fontId="20" fillId="0" borderId="63" xfId="0" applyNumberFormat="1" applyFont="1" applyBorder="1" applyAlignment="1">
      <alignment horizontal="center" vertical="center"/>
    </xf>
    <xf numFmtId="4" fontId="20" fillId="0" borderId="64" xfId="0" applyNumberFormat="1" applyFont="1" applyBorder="1" applyAlignment="1">
      <alignment horizontal="center"/>
    </xf>
    <xf numFmtId="0" fontId="4" fillId="0" borderId="65" xfId="1" applyFont="1" applyBorder="1" applyAlignment="1">
      <alignment horizontal="center" vertical="center"/>
    </xf>
    <xf numFmtId="0" fontId="4" fillId="0" borderId="66" xfId="1" applyFont="1" applyBorder="1" applyAlignment="1">
      <alignment horizontal="center" vertical="center"/>
    </xf>
    <xf numFmtId="0" fontId="4" fillId="0" borderId="67" xfId="1" applyFont="1" applyBorder="1" applyAlignment="1">
      <alignment horizontal="center" vertical="center"/>
    </xf>
    <xf numFmtId="0" fontId="0" fillId="0" borderId="68" xfId="0" applyBorder="1" applyAlignment="1">
      <alignment vertical="center" wrapText="1"/>
    </xf>
    <xf numFmtId="0" fontId="15" fillId="2" borderId="69" xfId="2" applyFont="1" applyFill="1" applyBorder="1" applyAlignment="1">
      <alignment vertical="center" wrapText="1"/>
    </xf>
    <xf numFmtId="4" fontId="23" fillId="2" borderId="69" xfId="2" applyNumberFormat="1" applyFont="1" applyFill="1" applyBorder="1" applyAlignment="1">
      <alignment vertical="center" wrapText="1"/>
    </xf>
    <xf numFmtId="0" fontId="22" fillId="2" borderId="69" xfId="2" applyFont="1" applyFill="1" applyBorder="1" applyAlignment="1">
      <alignment vertical="center" wrapText="1"/>
    </xf>
    <xf numFmtId="170" fontId="15" fillId="3" borderId="70" xfId="2" applyNumberFormat="1" applyFont="1" applyFill="1" applyBorder="1" applyAlignment="1">
      <alignment horizontal="right" vertical="center" wrapText="1"/>
    </xf>
    <xf numFmtId="4" fontId="15" fillId="3" borderId="70" xfId="2" applyNumberFormat="1" applyFont="1" applyFill="1" applyBorder="1" applyAlignment="1">
      <alignment horizontal="right" vertical="center" wrapText="1"/>
    </xf>
    <xf numFmtId="2" fontId="15" fillId="2" borderId="0" xfId="2" applyNumberFormat="1" applyFont="1" applyFill="1" applyAlignment="1">
      <alignment horizontal="right" vertical="center" wrapText="1"/>
    </xf>
    <xf numFmtId="0" fontId="15" fillId="0" borderId="0" xfId="2" applyFont="1" applyAlignment="1">
      <alignment vertical="center" wrapText="1"/>
    </xf>
    <xf numFmtId="4" fontId="15" fillId="0" borderId="0" xfId="2" applyNumberFormat="1" applyFont="1" applyAlignment="1">
      <alignment vertical="center" wrapText="1"/>
    </xf>
    <xf numFmtId="4" fontId="15" fillId="3" borderId="70" xfId="2" applyNumberFormat="1" applyFont="1" applyFill="1" applyBorder="1" applyAlignment="1">
      <alignment vertical="center" wrapText="1"/>
    </xf>
    <xf numFmtId="171" fontId="4" fillId="0" borderId="4" xfId="3" applyNumberFormat="1" applyFont="1" applyFill="1" applyBorder="1" applyAlignment="1">
      <alignment horizontal="center" vertical="center" wrapText="1"/>
    </xf>
    <xf numFmtId="4" fontId="4" fillId="0" borderId="73" xfId="1" applyNumberFormat="1" applyFont="1" applyBorder="1" applyAlignment="1">
      <alignment vertical="center" wrapText="1"/>
    </xf>
    <xf numFmtId="4" fontId="4" fillId="0" borderId="49" xfId="1" applyNumberFormat="1" applyFont="1" applyBorder="1" applyAlignment="1">
      <alignment vertical="center" wrapText="1"/>
    </xf>
    <xf numFmtId="2" fontId="15" fillId="0" borderId="50" xfId="2" applyNumberFormat="1" applyFont="1" applyBorder="1" applyAlignment="1">
      <alignment horizontal="center" vertical="center"/>
    </xf>
    <xf numFmtId="171" fontId="4" fillId="0" borderId="50" xfId="3" applyNumberFormat="1" applyFont="1" applyFill="1" applyBorder="1" applyAlignment="1">
      <alignment horizontal="center" vertical="center" wrapText="1"/>
    </xf>
    <xf numFmtId="4" fontId="15" fillId="0" borderId="15" xfId="2" applyNumberFormat="1" applyFont="1" applyBorder="1" applyAlignment="1">
      <alignment vertical="center"/>
    </xf>
    <xf numFmtId="4" fontId="25" fillId="0" borderId="15" xfId="2" applyNumberFormat="1" applyFont="1" applyBorder="1" applyAlignment="1">
      <alignment vertical="center"/>
    </xf>
    <xf numFmtId="0" fontId="27" fillId="0" borderId="0" xfId="0" applyFont="1"/>
    <xf numFmtId="0" fontId="8" fillId="2" borderId="1" xfId="2" applyFont="1" applyFill="1" applyBorder="1" applyAlignment="1">
      <alignment horizontal="center" vertical="center"/>
    </xf>
    <xf numFmtId="0" fontId="2" fillId="0" borderId="1" xfId="1" applyFont="1" applyBorder="1" applyAlignment="1">
      <alignment vertical="center"/>
    </xf>
    <xf numFmtId="0" fontId="5" fillId="2" borderId="1" xfId="2" applyFill="1" applyBorder="1" applyAlignment="1">
      <alignment vertical="center" wrapText="1"/>
    </xf>
    <xf numFmtId="0" fontId="4" fillId="0" borderId="1" xfId="1" applyFont="1" applyBorder="1" applyAlignment="1">
      <alignment vertical="center" wrapText="1"/>
    </xf>
    <xf numFmtId="2" fontId="15" fillId="0" borderId="1" xfId="2" applyNumberFormat="1" applyFont="1" applyBorder="1" applyAlignment="1">
      <alignment horizontal="center" vertical="center"/>
    </xf>
    <xf numFmtId="169" fontId="15" fillId="0" borderId="1" xfId="2" applyNumberFormat="1" applyFont="1" applyBorder="1" applyAlignment="1">
      <alignment horizontal="center" vertical="center"/>
    </xf>
    <xf numFmtId="0" fontId="4" fillId="0" borderId="1" xfId="0" applyFont="1" applyBorder="1" applyAlignment="1">
      <alignment vertical="center" wrapText="1"/>
    </xf>
    <xf numFmtId="0" fontId="4" fillId="0" borderId="1" xfId="1" applyFont="1" applyBorder="1" applyAlignment="1">
      <alignment vertical="center"/>
    </xf>
    <xf numFmtId="0" fontId="4" fillId="0" borderId="1" xfId="0" applyFont="1" applyBorder="1" applyAlignment="1">
      <alignment horizontal="center" vertical="center" wrapText="1"/>
    </xf>
    <xf numFmtId="4" fontId="4" fillId="0" borderId="1" xfId="3" applyNumberFormat="1" applyFont="1" applyFill="1" applyBorder="1" applyAlignment="1">
      <alignment horizontal="center" vertical="center" wrapText="1"/>
    </xf>
    <xf numFmtId="168" fontId="2" fillId="0" borderId="1" xfId="1" applyNumberFormat="1" applyFont="1" applyBorder="1" applyAlignment="1">
      <alignment horizontal="center" vertical="center"/>
    </xf>
    <xf numFmtId="2" fontId="2" fillId="0" borderId="1" xfId="1" applyNumberFormat="1" applyFont="1" applyBorder="1" applyAlignment="1">
      <alignment horizontal="center" vertical="center"/>
    </xf>
    <xf numFmtId="2" fontId="4" fillId="0" borderId="1" xfId="0" applyNumberFormat="1" applyFont="1" applyBorder="1" applyAlignment="1">
      <alignment vertical="center" wrapText="1"/>
    </xf>
    <xf numFmtId="2" fontId="13" fillId="0" borderId="1" xfId="0" applyNumberFormat="1" applyFont="1" applyBorder="1" applyAlignment="1">
      <alignment vertical="center" wrapText="1"/>
    </xf>
    <xf numFmtId="4" fontId="13" fillId="0" borderId="1" xfId="1" applyNumberFormat="1" applyFont="1" applyBorder="1" applyAlignment="1">
      <alignment vertical="center" wrapText="1"/>
    </xf>
    <xf numFmtId="2" fontId="13" fillId="3" borderId="1" xfId="0" applyNumberFormat="1" applyFont="1" applyFill="1" applyBorder="1" applyAlignment="1">
      <alignment vertical="center" wrapText="1"/>
    </xf>
    <xf numFmtId="2" fontId="2" fillId="0" borderId="0" xfId="1" applyNumberFormat="1" applyFont="1" applyAlignment="1">
      <alignment horizontal="left" vertical="center"/>
    </xf>
    <xf numFmtId="2" fontId="4" fillId="3" borderId="0" xfId="1" applyNumberFormat="1" applyFont="1" applyFill="1" applyAlignment="1">
      <alignment horizontal="left" vertical="center"/>
    </xf>
    <xf numFmtId="0" fontId="4" fillId="3" borderId="0" xfId="1" applyFont="1" applyFill="1" applyAlignment="1">
      <alignment horizontal="left" vertical="center"/>
    </xf>
    <xf numFmtId="2" fontId="4" fillId="3" borderId="0" xfId="1" applyNumberFormat="1" applyFont="1" applyFill="1" applyAlignment="1">
      <alignment horizontal="center" vertical="center"/>
    </xf>
    <xf numFmtId="2" fontId="4" fillId="3" borderId="0" xfId="1" applyNumberFormat="1" applyFont="1" applyFill="1" applyAlignment="1">
      <alignment vertical="center"/>
    </xf>
    <xf numFmtId="2" fontId="2" fillId="3" borderId="0" xfId="1" applyNumberFormat="1" applyFont="1" applyFill="1" applyAlignment="1">
      <alignment vertical="center"/>
    </xf>
    <xf numFmtId="2" fontId="2" fillId="3" borderId="0" xfId="1" applyNumberFormat="1" applyFont="1" applyFill="1" applyAlignment="1">
      <alignment horizontal="left" vertical="center"/>
    </xf>
    <xf numFmtId="2" fontId="14" fillId="3" borderId="0" xfId="0" applyNumberFormat="1" applyFont="1" applyFill="1" applyAlignment="1">
      <alignment vertical="center"/>
    </xf>
    <xf numFmtId="0" fontId="2" fillId="3" borderId="0" xfId="1" applyFont="1" applyFill="1" applyAlignment="1">
      <alignment horizontal="left" vertical="center"/>
    </xf>
    <xf numFmtId="171" fontId="4" fillId="0" borderId="1" xfId="3" applyNumberFormat="1" applyFont="1" applyFill="1" applyBorder="1" applyAlignment="1">
      <alignment horizontal="center" vertical="center" wrapText="1"/>
    </xf>
    <xf numFmtId="2" fontId="16" fillId="0" borderId="1" xfId="2" applyNumberFormat="1" applyFont="1" applyBorder="1" applyAlignment="1">
      <alignment horizontal="center" vertical="center"/>
    </xf>
    <xf numFmtId="0" fontId="13" fillId="2" borderId="1" xfId="1" applyFont="1" applyFill="1" applyBorder="1" applyAlignment="1">
      <alignment horizontal="center" vertical="center"/>
    </xf>
    <xf numFmtId="2" fontId="16" fillId="2" borderId="1" xfId="2" applyNumberFormat="1" applyFont="1" applyFill="1" applyBorder="1" applyAlignment="1">
      <alignment horizontal="center" vertical="center"/>
    </xf>
    <xf numFmtId="2" fontId="16" fillId="2" borderId="1" xfId="2" applyNumberFormat="1" applyFont="1" applyFill="1" applyBorder="1" applyAlignment="1">
      <alignment horizontal="center" vertical="center" wrapText="1"/>
    </xf>
    <xf numFmtId="2" fontId="13" fillId="2" borderId="1" xfId="3" applyNumberFormat="1" applyFont="1" applyFill="1" applyBorder="1" applyAlignment="1">
      <alignment horizontal="center" vertical="center"/>
    </xf>
    <xf numFmtId="2" fontId="4" fillId="2" borderId="1" xfId="3" applyNumberFormat="1" applyFont="1" applyFill="1" applyBorder="1" applyAlignment="1">
      <alignment horizontal="justify" vertical="center"/>
    </xf>
    <xf numFmtId="2" fontId="15" fillId="0" borderId="83" xfId="2" applyNumberFormat="1" applyFont="1" applyBorder="1" applyAlignment="1">
      <alignment horizontal="center" vertical="center"/>
    </xf>
    <xf numFmtId="171" fontId="4" fillId="0" borderId="83" xfId="3" applyNumberFormat="1" applyFont="1" applyFill="1" applyBorder="1" applyAlignment="1">
      <alignment horizontal="center" vertical="center" wrapText="1"/>
    </xf>
    <xf numFmtId="4" fontId="4" fillId="0" borderId="83" xfId="3" applyNumberFormat="1" applyFont="1" applyFill="1" applyBorder="1" applyAlignment="1">
      <alignment horizontal="center" vertical="center" wrapText="1"/>
    </xf>
    <xf numFmtId="4" fontId="4" fillId="0" borderId="62" xfId="1" applyNumberFormat="1" applyFont="1" applyBorder="1" applyAlignment="1">
      <alignment vertical="center" wrapText="1"/>
    </xf>
    <xf numFmtId="2" fontId="15" fillId="0" borderId="63" xfId="2" applyNumberFormat="1" applyFont="1" applyBorder="1" applyAlignment="1">
      <alignment horizontal="center" vertical="center"/>
    </xf>
    <xf numFmtId="169" fontId="15" fillId="0" borderId="63" xfId="2" applyNumberFormat="1" applyFont="1" applyBorder="1" applyAlignment="1">
      <alignment horizontal="center" vertical="center"/>
    </xf>
    <xf numFmtId="171" fontId="4" fillId="0" borderId="63" xfId="3" applyNumberFormat="1" applyFont="1" applyFill="1" applyBorder="1" applyAlignment="1">
      <alignment horizontal="center" vertical="center" wrapText="1"/>
    </xf>
    <xf numFmtId="4" fontId="4" fillId="0" borderId="63" xfId="3" applyNumberFormat="1" applyFont="1" applyFill="1" applyBorder="1" applyAlignment="1">
      <alignment horizontal="center" vertical="center" wrapText="1"/>
    </xf>
    <xf numFmtId="166" fontId="13" fillId="2" borderId="72" xfId="3" applyNumberFormat="1" applyFont="1" applyFill="1" applyBorder="1" applyAlignment="1">
      <alignment horizontal="center" vertical="center"/>
    </xf>
    <xf numFmtId="166" fontId="13" fillId="2" borderId="84" xfId="3" applyNumberFormat="1" applyFont="1" applyFill="1" applyBorder="1" applyAlignment="1">
      <alignment horizontal="center" vertical="center"/>
    </xf>
    <xf numFmtId="4" fontId="4" fillId="0" borderId="85" xfId="1" applyNumberFormat="1" applyFont="1" applyBorder="1" applyAlignment="1">
      <alignment horizontal="left" vertical="center" wrapText="1"/>
    </xf>
    <xf numFmtId="166" fontId="13" fillId="2" borderId="86" xfId="3" applyNumberFormat="1" applyFont="1" applyFill="1" applyBorder="1" applyAlignment="1">
      <alignment horizontal="center" vertical="center"/>
    </xf>
    <xf numFmtId="2" fontId="15" fillId="0" borderId="88" xfId="2" applyNumberFormat="1" applyFont="1" applyBorder="1" applyAlignment="1">
      <alignment horizontal="center" vertical="center"/>
    </xf>
    <xf numFmtId="171" fontId="4" fillId="0" borderId="88" xfId="3" applyNumberFormat="1" applyFont="1" applyFill="1" applyBorder="1" applyAlignment="1">
      <alignment horizontal="center" vertical="center" wrapText="1"/>
    </xf>
    <xf numFmtId="4" fontId="4" fillId="0" borderId="88" xfId="3" applyNumberFormat="1" applyFont="1" applyFill="1" applyBorder="1" applyAlignment="1">
      <alignment horizontal="center" vertical="center" wrapText="1"/>
    </xf>
    <xf numFmtId="166" fontId="13" fillId="2" borderId="66" xfId="3" applyNumberFormat="1" applyFont="1" applyFill="1" applyBorder="1" applyAlignment="1">
      <alignment horizontal="center" vertical="center"/>
    </xf>
    <xf numFmtId="166" fontId="4" fillId="3" borderId="67" xfId="3" applyNumberFormat="1" applyFont="1" applyFill="1" applyBorder="1" applyAlignment="1">
      <alignment horizontal="center" vertical="center"/>
    </xf>
    <xf numFmtId="4" fontId="4" fillId="0" borderId="83" xfId="1" applyNumberFormat="1" applyFont="1" applyBorder="1" applyAlignment="1">
      <alignment vertical="center" wrapText="1"/>
    </xf>
    <xf numFmtId="166" fontId="13" fillId="2" borderId="69" xfId="3" applyNumberFormat="1" applyFont="1" applyFill="1" applyBorder="1" applyAlignment="1">
      <alignment horizontal="center" vertical="center"/>
    </xf>
    <xf numFmtId="4" fontId="4" fillId="0" borderId="87" xfId="1" applyNumberFormat="1" applyFont="1" applyBorder="1" applyAlignment="1">
      <alignment vertical="center" wrapText="1"/>
    </xf>
    <xf numFmtId="4" fontId="4" fillId="0" borderId="85" xfId="1" applyNumberFormat="1" applyFont="1" applyBorder="1" applyAlignment="1">
      <alignment vertical="center" wrapText="1"/>
    </xf>
    <xf numFmtId="4" fontId="4" fillId="0" borderId="90" xfId="1" applyNumberFormat="1" applyFont="1" applyBorder="1" applyAlignment="1">
      <alignment vertical="center" wrapText="1"/>
    </xf>
    <xf numFmtId="2" fontId="15" fillId="0" borderId="58" xfId="2" applyNumberFormat="1" applyFont="1" applyBorder="1" applyAlignment="1">
      <alignment horizontal="center" vertical="center"/>
    </xf>
    <xf numFmtId="171" fontId="4" fillId="0" borderId="58" xfId="3" applyNumberFormat="1" applyFont="1" applyFill="1" applyBorder="1" applyAlignment="1">
      <alignment horizontal="center" vertical="center" wrapText="1"/>
    </xf>
    <xf numFmtId="4" fontId="4" fillId="0" borderId="58" xfId="3" applyNumberFormat="1" applyFont="1" applyFill="1" applyBorder="1" applyAlignment="1">
      <alignment horizontal="center" vertical="center" wrapText="1"/>
    </xf>
    <xf numFmtId="166" fontId="4" fillId="3" borderId="86" xfId="3" applyNumberFormat="1" applyFont="1" applyFill="1" applyBorder="1" applyAlignment="1">
      <alignment horizontal="center" vertical="center"/>
    </xf>
    <xf numFmtId="4" fontId="2" fillId="5" borderId="8" xfId="1" applyNumberFormat="1" applyFont="1" applyFill="1" applyBorder="1" applyAlignment="1">
      <alignment vertical="center" wrapText="1"/>
    </xf>
    <xf numFmtId="4" fontId="2" fillId="5" borderId="9" xfId="1" applyNumberFormat="1" applyFont="1" applyFill="1" applyBorder="1" applyAlignment="1">
      <alignment vertical="center" wrapText="1"/>
    </xf>
    <xf numFmtId="4" fontId="7" fillId="5" borderId="40" xfId="1" applyNumberFormat="1" applyFont="1" applyFill="1" applyBorder="1" applyAlignment="1">
      <alignment vertical="center" wrapText="1"/>
    </xf>
    <xf numFmtId="4" fontId="7" fillId="5" borderId="9" xfId="1" applyNumberFormat="1" applyFont="1" applyFill="1" applyBorder="1" applyAlignment="1">
      <alignment vertical="center" wrapText="1"/>
    </xf>
    <xf numFmtId="4" fontId="4" fillId="0" borderId="93" xfId="3" applyNumberFormat="1" applyFont="1" applyFill="1" applyBorder="1" applyAlignment="1">
      <alignment horizontal="center" vertical="center" wrapText="1"/>
    </xf>
    <xf numFmtId="2" fontId="13" fillId="4" borderId="72" xfId="1" applyNumberFormat="1" applyFont="1" applyFill="1" applyBorder="1" applyAlignment="1">
      <alignment horizontal="center" vertical="center"/>
    </xf>
    <xf numFmtId="2" fontId="13" fillId="4" borderId="66" xfId="1" applyNumberFormat="1" applyFont="1" applyFill="1" applyBorder="1" applyAlignment="1">
      <alignment horizontal="center" vertical="center"/>
    </xf>
    <xf numFmtId="4" fontId="15" fillId="3" borderId="70" xfId="2" applyNumberFormat="1" applyFont="1" applyFill="1" applyBorder="1" applyAlignment="1">
      <alignment horizontal="center" vertical="center" wrapText="1"/>
    </xf>
    <xf numFmtId="2" fontId="15" fillId="2" borderId="0" xfId="2" applyNumberFormat="1" applyFont="1" applyFill="1" applyAlignment="1">
      <alignment horizontal="center" vertical="center" wrapText="1"/>
    </xf>
    <xf numFmtId="4" fontId="4" fillId="0" borderId="1" xfId="1" applyNumberFormat="1" applyFont="1" applyBorder="1" applyAlignment="1">
      <alignment vertical="center" wrapText="1"/>
    </xf>
    <xf numFmtId="1" fontId="15" fillId="0" borderId="1" xfId="2" applyNumberFormat="1" applyFont="1" applyBorder="1" applyAlignment="1">
      <alignment horizontal="center" vertical="center"/>
    </xf>
    <xf numFmtId="2" fontId="15" fillId="0" borderId="41" xfId="2" applyNumberFormat="1" applyFont="1" applyBorder="1" applyAlignment="1">
      <alignment horizontal="justify" vertical="center"/>
    </xf>
    <xf numFmtId="2" fontId="15" fillId="0" borderId="41" xfId="2" applyNumberFormat="1" applyFont="1" applyBorder="1" applyAlignment="1">
      <alignment horizontal="center" vertical="center"/>
    </xf>
    <xf numFmtId="4" fontId="4" fillId="0" borderId="0" xfId="1" applyNumberFormat="1" applyFont="1" applyAlignment="1">
      <alignment vertical="center" wrapText="1"/>
    </xf>
    <xf numFmtId="2" fontId="15" fillId="0" borderId="0" xfId="2" applyNumberFormat="1" applyFont="1" applyAlignment="1">
      <alignment horizontal="center" vertical="center"/>
    </xf>
    <xf numFmtId="171" fontId="4" fillId="0" borderId="0" xfId="3" applyNumberFormat="1" applyFont="1" applyFill="1" applyBorder="1" applyAlignment="1">
      <alignment horizontal="center" vertical="center" wrapText="1"/>
    </xf>
    <xf numFmtId="0" fontId="13" fillId="2" borderId="1" xfId="1" applyFont="1" applyFill="1" applyBorder="1" applyAlignment="1">
      <alignment vertical="center"/>
    </xf>
    <xf numFmtId="0" fontId="13" fillId="2" borderId="1" xfId="1" applyFont="1" applyFill="1" applyBorder="1" applyAlignment="1">
      <alignment horizontal="justify" vertical="center"/>
    </xf>
    <xf numFmtId="0" fontId="5" fillId="0" borderId="0" xfId="2" applyAlignment="1">
      <alignment horizontal="center" vertical="center" wrapText="1"/>
    </xf>
    <xf numFmtId="0" fontId="5" fillId="0" borderId="0" xfId="2" applyAlignment="1">
      <alignment vertical="center" wrapText="1"/>
    </xf>
    <xf numFmtId="0" fontId="22" fillId="0" borderId="0" xfId="2" applyFont="1" applyAlignment="1">
      <alignment vertical="center" wrapText="1"/>
    </xf>
    <xf numFmtId="4" fontId="15" fillId="0" borderId="0" xfId="2" applyNumberFormat="1" applyFont="1" applyAlignment="1">
      <alignment horizontal="right" vertical="center" wrapText="1"/>
    </xf>
    <xf numFmtId="2" fontId="15" fillId="0" borderId="0" xfId="2" applyNumberFormat="1" applyFont="1" applyAlignment="1">
      <alignment horizontal="right" vertical="center" wrapText="1"/>
    </xf>
    <xf numFmtId="0" fontId="16" fillId="0" borderId="0" xfId="2" applyFont="1" applyAlignment="1">
      <alignment vertical="center" wrapText="1"/>
    </xf>
    <xf numFmtId="0" fontId="5" fillId="0" borderId="1" xfId="2" applyBorder="1" applyAlignment="1">
      <alignment vertical="center" wrapText="1"/>
    </xf>
    <xf numFmtId="4" fontId="11" fillId="0" borderId="1" xfId="2" applyNumberFormat="1" applyFont="1" applyBorder="1" applyAlignment="1">
      <alignment horizontal="center" vertical="center" wrapText="1"/>
    </xf>
    <xf numFmtId="0" fontId="0" fillId="0" borderId="1" xfId="0" applyBorder="1" applyAlignment="1">
      <alignment vertical="center" wrapText="1"/>
    </xf>
    <xf numFmtId="0" fontId="15" fillId="0" borderId="1" xfId="2" applyFont="1" applyBorder="1" applyAlignment="1">
      <alignment vertical="center" wrapText="1"/>
    </xf>
    <xf numFmtId="0" fontId="4" fillId="0" borderId="1" xfId="1" applyFont="1" applyBorder="1" applyAlignment="1">
      <alignment horizontal="left" vertical="center" wrapText="1"/>
    </xf>
    <xf numFmtId="0" fontId="2" fillId="0" borderId="8" xfId="1" applyFont="1" applyBorder="1" applyAlignment="1">
      <alignment horizontal="center" vertical="center"/>
    </xf>
    <xf numFmtId="0" fontId="7" fillId="2" borderId="8" xfId="1" applyFont="1" applyFill="1" applyBorder="1" applyAlignment="1">
      <alignment horizontal="center" vertical="center"/>
    </xf>
    <xf numFmtId="0" fontId="7" fillId="2" borderId="0" xfId="1" applyFont="1" applyFill="1" applyAlignment="1">
      <alignment horizontal="center" vertical="center" wrapText="1"/>
    </xf>
    <xf numFmtId="0" fontId="10" fillId="0" borderId="0" xfId="0" applyFont="1" applyAlignment="1">
      <alignment horizontal="center" vertical="center" wrapText="1"/>
    </xf>
    <xf numFmtId="0" fontId="13" fillId="2" borderId="45"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46" xfId="1" applyFont="1" applyFill="1" applyBorder="1" applyAlignment="1">
      <alignment horizontal="center" vertical="center"/>
    </xf>
    <xf numFmtId="0" fontId="7" fillId="0" borderId="0" xfId="1" applyFont="1" applyAlignment="1">
      <alignment horizontal="center" vertical="center"/>
    </xf>
    <xf numFmtId="0" fontId="4" fillId="2" borderId="26" xfId="1" applyFont="1" applyFill="1" applyBorder="1" applyAlignment="1">
      <alignment horizontal="center" vertical="center"/>
    </xf>
    <xf numFmtId="0" fontId="4" fillId="2" borderId="26" xfId="1" applyFont="1" applyFill="1" applyBorder="1" applyAlignment="1">
      <alignment horizontal="center" vertical="center" wrapText="1"/>
    </xf>
    <xf numFmtId="0" fontId="14" fillId="0" borderId="26" xfId="0" applyFont="1" applyBorder="1" applyAlignment="1">
      <alignment horizontal="center" vertical="center" wrapText="1"/>
    </xf>
    <xf numFmtId="0" fontId="11" fillId="2" borderId="0" xfId="2" applyFont="1" applyFill="1" applyAlignment="1">
      <alignment horizontal="center" vertical="center" wrapText="1"/>
    </xf>
    <xf numFmtId="2" fontId="2" fillId="2" borderId="0" xfId="1" applyNumberFormat="1" applyFont="1" applyFill="1" applyAlignment="1">
      <alignment horizontal="center" vertical="center"/>
    </xf>
    <xf numFmtId="0" fontId="2" fillId="2" borderId="0" xfId="1" applyFont="1" applyFill="1" applyAlignment="1">
      <alignment horizontal="center" vertical="center"/>
    </xf>
    <xf numFmtId="0" fontId="2" fillId="2" borderId="14" xfId="1" applyFont="1" applyFill="1" applyBorder="1" applyAlignment="1">
      <alignment horizontal="center" vertical="center"/>
    </xf>
    <xf numFmtId="0" fontId="17" fillId="2" borderId="1" xfId="1" applyFont="1" applyFill="1" applyBorder="1" applyAlignment="1">
      <alignment horizontal="center" vertical="center"/>
    </xf>
    <xf numFmtId="4" fontId="17" fillId="2" borderId="1" xfId="1" applyNumberFormat="1" applyFont="1" applyFill="1" applyBorder="1" applyAlignment="1">
      <alignment horizontal="center" vertical="center"/>
    </xf>
    <xf numFmtId="0" fontId="2" fillId="2" borderId="26" xfId="1" applyFont="1" applyFill="1" applyBorder="1" applyAlignment="1">
      <alignment horizontal="center" vertical="center" wrapText="1"/>
    </xf>
    <xf numFmtId="0" fontId="7" fillId="2" borderId="0" xfId="1" applyFont="1" applyFill="1" applyAlignment="1">
      <alignment horizontal="center" vertical="center"/>
    </xf>
    <xf numFmtId="0" fontId="6" fillId="2" borderId="0" xfId="2" applyFont="1" applyFill="1" applyAlignment="1">
      <alignment horizontal="left" vertical="center" wrapText="1"/>
    </xf>
    <xf numFmtId="4" fontId="4" fillId="0" borderId="1" xfId="1" applyNumberFormat="1" applyFont="1" applyBorder="1" applyAlignment="1">
      <alignment horizontal="justify" vertical="center" wrapText="1"/>
    </xf>
    <xf numFmtId="0" fontId="4" fillId="0" borderId="1" xfId="0" applyFont="1" applyBorder="1" applyAlignment="1">
      <alignment horizontal="justify" vertical="center" wrapText="1"/>
    </xf>
    <xf numFmtId="0" fontId="13" fillId="2" borderId="10" xfId="1" applyFont="1" applyFill="1" applyBorder="1" applyAlignment="1">
      <alignment horizontal="left" vertical="center"/>
    </xf>
    <xf numFmtId="0" fontId="13" fillId="2" borderId="11" xfId="1" applyFont="1" applyFill="1" applyBorder="1" applyAlignment="1">
      <alignment horizontal="left" vertical="center"/>
    </xf>
    <xf numFmtId="0" fontId="4" fillId="2" borderId="11" xfId="1" applyFont="1" applyFill="1" applyBorder="1" applyAlignment="1">
      <alignment vertical="center"/>
    </xf>
    <xf numFmtId="0" fontId="4" fillId="2" borderId="12" xfId="1" applyFont="1" applyFill="1" applyBorder="1" applyAlignment="1">
      <alignment vertical="center"/>
    </xf>
    <xf numFmtId="167" fontId="4" fillId="2" borderId="15" xfId="1" applyNumberFormat="1" applyFont="1" applyFill="1" applyBorder="1" applyAlignment="1">
      <alignment horizontal="center" vertical="center"/>
    </xf>
    <xf numFmtId="167" fontId="4" fillId="2" borderId="16" xfId="1" applyNumberFormat="1" applyFont="1" applyFill="1" applyBorder="1" applyAlignment="1">
      <alignment horizontal="center" vertical="center"/>
    </xf>
    <xf numFmtId="167" fontId="4" fillId="2" borderId="17" xfId="1" applyNumberFormat="1" applyFont="1" applyFill="1" applyBorder="1" applyAlignment="1">
      <alignment horizontal="center" vertical="center"/>
    </xf>
    <xf numFmtId="168" fontId="4" fillId="2" borderId="15" xfId="1" applyNumberFormat="1" applyFont="1" applyFill="1" applyBorder="1" applyAlignment="1">
      <alignment horizontal="center" vertical="center"/>
    </xf>
    <xf numFmtId="168" fontId="4" fillId="2" borderId="16" xfId="1" applyNumberFormat="1" applyFont="1" applyFill="1" applyBorder="1" applyAlignment="1">
      <alignment horizontal="center" vertical="center"/>
    </xf>
    <xf numFmtId="0" fontId="4" fillId="2" borderId="18" xfId="1" applyFont="1" applyFill="1" applyBorder="1" applyAlignment="1">
      <alignment horizontal="justify" vertical="center" wrapText="1"/>
    </xf>
    <xf numFmtId="0" fontId="4" fillId="2" borderId="19" xfId="1" applyFont="1" applyFill="1" applyBorder="1" applyAlignment="1">
      <alignment horizontal="justify" vertical="center" wrapText="1"/>
    </xf>
    <xf numFmtId="0" fontId="4" fillId="2" borderId="20" xfId="1" applyFont="1" applyFill="1" applyBorder="1" applyAlignment="1">
      <alignment horizontal="justify" vertical="center" wrapText="1"/>
    </xf>
    <xf numFmtId="0" fontId="4" fillId="2" borderId="25" xfId="1" applyFont="1" applyFill="1" applyBorder="1" applyAlignment="1">
      <alignment horizontal="justify" vertical="center" wrapText="1"/>
    </xf>
    <xf numFmtId="0" fontId="4" fillId="2" borderId="26" xfId="1" applyFont="1" applyFill="1" applyBorder="1" applyAlignment="1">
      <alignment horizontal="justify" vertical="center" wrapText="1"/>
    </xf>
    <xf numFmtId="0" fontId="4" fillId="2" borderId="27" xfId="1" applyFont="1" applyFill="1" applyBorder="1" applyAlignment="1">
      <alignment horizontal="justify" vertical="center" wrapText="1"/>
    </xf>
    <xf numFmtId="0" fontId="13" fillId="2" borderId="21" xfId="1" applyFont="1" applyFill="1" applyBorder="1" applyAlignment="1">
      <alignment horizontal="left" vertical="center"/>
    </xf>
    <xf numFmtId="0" fontId="13" fillId="2" borderId="22" xfId="1" applyFont="1" applyFill="1" applyBorder="1" applyAlignment="1">
      <alignment horizontal="left" vertical="center"/>
    </xf>
    <xf numFmtId="0" fontId="4" fillId="2" borderId="23" xfId="1" applyFont="1" applyFill="1" applyBorder="1" applyAlignment="1">
      <alignment horizontal="center" vertical="center"/>
    </xf>
    <xf numFmtId="0" fontId="4" fillId="2" borderId="24" xfId="1" applyFont="1" applyFill="1" applyBorder="1" applyAlignment="1">
      <alignment horizontal="center" vertical="center"/>
    </xf>
    <xf numFmtId="0" fontId="4" fillId="2" borderId="15" xfId="1" applyFont="1" applyFill="1" applyBorder="1" applyAlignment="1">
      <alignment horizontal="justify" vertical="center" wrapText="1"/>
    </xf>
    <xf numFmtId="0" fontId="4" fillId="2" borderId="16" xfId="1" applyFont="1" applyFill="1" applyBorder="1" applyAlignment="1">
      <alignment horizontal="justify" vertical="center" wrapText="1"/>
    </xf>
    <xf numFmtId="0" fontId="4" fillId="2" borderId="17" xfId="1" applyFont="1" applyFill="1" applyBorder="1" applyAlignment="1">
      <alignment horizontal="justify" vertical="center" wrapText="1"/>
    </xf>
    <xf numFmtId="0" fontId="13" fillId="2" borderId="49" xfId="1" applyFont="1" applyFill="1" applyBorder="1" applyAlignment="1">
      <alignment horizontal="center" vertical="center"/>
    </xf>
    <xf numFmtId="0" fontId="13" fillId="2" borderId="50" xfId="1" applyFont="1" applyFill="1" applyBorder="1" applyAlignment="1">
      <alignment horizontal="center" vertical="center"/>
    </xf>
    <xf numFmtId="2" fontId="13" fillId="2" borderId="50" xfId="3" applyNumberFormat="1" applyFont="1" applyFill="1" applyBorder="1" applyAlignment="1">
      <alignment horizontal="center" vertical="center"/>
    </xf>
    <xf numFmtId="2" fontId="13" fillId="2" borderId="46" xfId="3" applyNumberFormat="1" applyFont="1" applyFill="1" applyBorder="1" applyAlignment="1">
      <alignment horizontal="center" vertical="center"/>
    </xf>
    <xf numFmtId="0" fontId="2" fillId="0" borderId="1" xfId="0" applyFont="1" applyBorder="1" applyAlignment="1">
      <alignment horizontal="center" vertical="center"/>
    </xf>
    <xf numFmtId="0" fontId="10" fillId="0" borderId="1" xfId="0" applyFont="1" applyBorder="1" applyAlignment="1">
      <alignment horizontal="center" vertical="center"/>
    </xf>
    <xf numFmtId="0" fontId="3" fillId="0" borderId="1" xfId="0" applyFont="1" applyBorder="1" applyAlignment="1">
      <alignment horizontal="center" vertical="center"/>
    </xf>
    <xf numFmtId="0" fontId="13" fillId="2" borderId="2" xfId="1" applyFont="1" applyFill="1" applyBorder="1" applyAlignment="1">
      <alignment horizontal="left" vertical="center"/>
    </xf>
    <xf numFmtId="0" fontId="13" fillId="2" borderId="3" xfId="1" applyFont="1" applyFill="1" applyBorder="1" applyAlignment="1">
      <alignment horizontal="left" vertical="center"/>
    </xf>
    <xf numFmtId="0" fontId="4" fillId="2" borderId="4" xfId="1" applyFont="1" applyFill="1" applyBorder="1" applyAlignment="1">
      <alignment horizontal="left" vertical="center"/>
    </xf>
    <xf numFmtId="0" fontId="4" fillId="2" borderId="5" xfId="1" applyFont="1" applyFill="1" applyBorder="1" applyAlignment="1">
      <alignment horizontal="left" vertical="center"/>
    </xf>
    <xf numFmtId="0" fontId="4" fillId="2" borderId="6" xfId="1" applyFont="1" applyFill="1" applyBorder="1" applyAlignment="1">
      <alignment horizontal="left" vertical="center"/>
    </xf>
    <xf numFmtId="0" fontId="13" fillId="2" borderId="13" xfId="1" applyFont="1" applyFill="1" applyBorder="1" applyAlignment="1">
      <alignment horizontal="center" vertical="center"/>
    </xf>
    <xf numFmtId="0" fontId="13" fillId="2" borderId="0" xfId="1" applyFont="1" applyFill="1" applyAlignment="1">
      <alignment horizontal="center" vertical="center"/>
    </xf>
    <xf numFmtId="0" fontId="13" fillId="2" borderId="14" xfId="1" applyFont="1" applyFill="1" applyBorder="1" applyAlignment="1">
      <alignment horizontal="center" vertical="center"/>
    </xf>
    <xf numFmtId="0" fontId="5" fillId="2" borderId="0" xfId="2" applyFill="1" applyAlignment="1">
      <alignment horizontal="justify" vertical="center" wrapText="1"/>
    </xf>
    <xf numFmtId="0" fontId="11" fillId="2" borderId="0" xfId="2" applyFont="1" applyFill="1" applyAlignment="1">
      <alignment horizontal="justify" vertical="center" wrapText="1"/>
    </xf>
    <xf numFmtId="0" fontId="13" fillId="2" borderId="26" xfId="1" applyFont="1" applyFill="1" applyBorder="1" applyAlignment="1">
      <alignment horizontal="center" vertical="center"/>
    </xf>
    <xf numFmtId="0" fontId="15" fillId="2" borderId="0" xfId="2" applyFont="1" applyFill="1" applyAlignment="1">
      <alignment horizontal="left" vertical="center" wrapText="1"/>
    </xf>
    <xf numFmtId="170" fontId="4" fillId="2" borderId="15" xfId="1" applyNumberFormat="1" applyFont="1" applyFill="1" applyBorder="1" applyAlignment="1">
      <alignment horizontal="center" vertical="center"/>
    </xf>
    <xf numFmtId="170" fontId="4" fillId="2" borderId="16" xfId="1" applyNumberFormat="1" applyFont="1" applyFill="1" applyBorder="1" applyAlignment="1">
      <alignment horizontal="center" vertical="center"/>
    </xf>
    <xf numFmtId="3" fontId="17" fillId="2" borderId="1" xfId="1" applyNumberFormat="1" applyFont="1" applyFill="1" applyBorder="1" applyAlignment="1">
      <alignment horizontal="center" vertical="center"/>
    </xf>
    <xf numFmtId="0" fontId="26" fillId="2" borderId="23" xfId="1" applyFont="1" applyFill="1" applyBorder="1" applyAlignment="1">
      <alignment horizontal="center" vertical="center"/>
    </xf>
    <xf numFmtId="0" fontId="26" fillId="2" borderId="24" xfId="1" applyFont="1" applyFill="1" applyBorder="1" applyAlignment="1">
      <alignment horizontal="center" vertical="center"/>
    </xf>
    <xf numFmtId="0" fontId="15" fillId="2" borderId="8" xfId="2" applyFont="1" applyFill="1" applyBorder="1" applyAlignment="1">
      <alignment horizontal="center" vertical="center" wrapText="1"/>
    </xf>
    <xf numFmtId="0" fontId="18" fillId="0" borderId="45" xfId="0" applyFont="1" applyBorder="1" applyAlignment="1">
      <alignment horizontal="center"/>
    </xf>
    <xf numFmtId="0" fontId="18" fillId="0" borderId="40" xfId="0" applyFont="1" applyBorder="1" applyAlignment="1">
      <alignment horizontal="center"/>
    </xf>
    <xf numFmtId="0" fontId="18" fillId="0" borderId="46" xfId="0" applyFont="1" applyBorder="1" applyAlignment="1">
      <alignment horizontal="center"/>
    </xf>
    <xf numFmtId="0" fontId="2" fillId="0" borderId="0" xfId="1" applyFont="1" applyAlignment="1">
      <alignment horizontal="center" vertical="center"/>
    </xf>
    <xf numFmtId="0" fontId="20" fillId="0" borderId="1" xfId="0" applyFont="1" applyBorder="1" applyAlignment="1">
      <alignment horizontal="center"/>
    </xf>
    <xf numFmtId="4" fontId="4" fillId="0" borderId="48" xfId="1" applyNumberFormat="1" applyFont="1" applyBorder="1" applyAlignment="1">
      <alignment horizontal="justify" vertical="center" wrapText="1"/>
    </xf>
    <xf numFmtId="0" fontId="4" fillId="0" borderId="42" xfId="0" applyFont="1" applyBorder="1" applyAlignment="1">
      <alignment horizontal="justify" vertical="center" wrapText="1"/>
    </xf>
    <xf numFmtId="4" fontId="4" fillId="0" borderId="23" xfId="3" applyNumberFormat="1" applyFont="1" applyFill="1" applyBorder="1" applyAlignment="1">
      <alignment horizontal="right" vertical="center" wrapText="1"/>
    </xf>
    <xf numFmtId="0" fontId="4" fillId="0" borderId="43" xfId="0" applyFont="1" applyBorder="1" applyAlignment="1">
      <alignment horizontal="right" vertical="center" wrapText="1"/>
    </xf>
    <xf numFmtId="4" fontId="4" fillId="0" borderId="47" xfId="1" applyNumberFormat="1" applyFont="1" applyBorder="1" applyAlignment="1">
      <alignment horizontal="justify" vertical="center" wrapText="1"/>
    </xf>
    <xf numFmtId="0" fontId="4" fillId="0" borderId="41" xfId="0" applyFont="1" applyBorder="1" applyAlignment="1">
      <alignment horizontal="justify" vertical="center" wrapText="1"/>
    </xf>
    <xf numFmtId="4" fontId="4" fillId="0" borderId="15" xfId="3" applyNumberFormat="1" applyFont="1" applyFill="1" applyBorder="1" applyAlignment="1">
      <alignment horizontal="right" vertical="center" wrapText="1"/>
    </xf>
    <xf numFmtId="0" fontId="4" fillId="0" borderId="17" xfId="0" applyFont="1" applyBorder="1" applyAlignment="1">
      <alignment horizontal="right" vertical="center" wrapText="1"/>
    </xf>
    <xf numFmtId="0" fontId="4" fillId="0" borderId="47" xfId="1" applyFont="1" applyBorder="1" applyAlignment="1">
      <alignment horizontal="justify" vertical="center" wrapText="1"/>
    </xf>
    <xf numFmtId="4" fontId="4" fillId="0" borderId="52" xfId="1" applyNumberFormat="1" applyFont="1" applyBorder="1" applyAlignment="1">
      <alignment horizontal="justify" vertical="center" wrapText="1"/>
    </xf>
    <xf numFmtId="0" fontId="4" fillId="0" borderId="53" xfId="0" applyFont="1" applyBorder="1" applyAlignment="1">
      <alignment horizontal="justify" vertical="center" wrapText="1"/>
    </xf>
    <xf numFmtId="4" fontId="4" fillId="0" borderId="4" xfId="3" applyNumberFormat="1" applyFont="1" applyFill="1" applyBorder="1" applyAlignment="1">
      <alignment horizontal="right" vertical="center" wrapText="1"/>
    </xf>
    <xf numFmtId="0" fontId="4" fillId="0" borderId="6" xfId="0" applyFont="1" applyBorder="1" applyAlignment="1">
      <alignment horizontal="right" vertical="center" wrapText="1"/>
    </xf>
    <xf numFmtId="0" fontId="20" fillId="0" borderId="58" xfId="0" applyFont="1" applyBorder="1" applyAlignment="1">
      <alignment horizontal="center"/>
    </xf>
    <xf numFmtId="0" fontId="21" fillId="0" borderId="59" xfId="0" applyFont="1" applyBorder="1" applyAlignment="1">
      <alignment horizontal="center"/>
    </xf>
    <xf numFmtId="0" fontId="21" fillId="0" borderId="60" xfId="0" applyFont="1" applyBorder="1" applyAlignment="1">
      <alignment horizontal="center"/>
    </xf>
    <xf numFmtId="0" fontId="26" fillId="2" borderId="18" xfId="1" applyFont="1" applyFill="1" applyBorder="1" applyAlignment="1">
      <alignment horizontal="justify" vertical="center" wrapText="1"/>
    </xf>
    <xf numFmtId="0" fontId="26" fillId="2" borderId="19" xfId="1" applyFont="1" applyFill="1" applyBorder="1" applyAlignment="1">
      <alignment horizontal="justify" vertical="center" wrapText="1"/>
    </xf>
    <xf numFmtId="0" fontId="26" fillId="2" borderId="20" xfId="1" applyFont="1" applyFill="1" applyBorder="1" applyAlignment="1">
      <alignment horizontal="justify" vertical="center" wrapText="1"/>
    </xf>
    <xf numFmtId="0" fontId="26" fillId="2" borderId="25" xfId="1" applyFont="1" applyFill="1" applyBorder="1" applyAlignment="1">
      <alignment horizontal="justify" vertical="center" wrapText="1"/>
    </xf>
    <xf numFmtId="0" fontId="26" fillId="2" borderId="26" xfId="1" applyFont="1" applyFill="1" applyBorder="1" applyAlignment="1">
      <alignment horizontal="justify" vertical="center" wrapText="1"/>
    </xf>
    <xf numFmtId="0" fontId="26" fillId="2" borderId="27" xfId="1" applyFont="1" applyFill="1" applyBorder="1" applyAlignment="1">
      <alignment horizontal="justify" vertical="center" wrapText="1"/>
    </xf>
    <xf numFmtId="0" fontId="20" fillId="0" borderId="0" xfId="0" applyFont="1" applyAlignment="1">
      <alignment horizontal="center"/>
    </xf>
    <xf numFmtId="0" fontId="20" fillId="0" borderId="45" xfId="0" applyFont="1" applyBorder="1" applyAlignment="1">
      <alignment horizontal="center"/>
    </xf>
    <xf numFmtId="0" fontId="16" fillId="2" borderId="8" xfId="2" applyFont="1" applyFill="1" applyBorder="1" applyAlignment="1">
      <alignment horizontal="center" vertical="center" wrapText="1"/>
    </xf>
    <xf numFmtId="0" fontId="16" fillId="2" borderId="0" xfId="2" applyFont="1" applyFill="1" applyAlignment="1">
      <alignment horizontal="center" vertical="center" wrapText="1"/>
    </xf>
    <xf numFmtId="0" fontId="15" fillId="2" borderId="69" xfId="2" applyFont="1" applyFill="1" applyBorder="1" applyAlignment="1">
      <alignment horizontal="left" vertical="center" wrapText="1"/>
    </xf>
    <xf numFmtId="0" fontId="16" fillId="2" borderId="66" xfId="2" applyFont="1" applyFill="1" applyBorder="1" applyAlignment="1">
      <alignment horizontal="center" vertical="center" wrapText="1"/>
    </xf>
    <xf numFmtId="0" fontId="4" fillId="0" borderId="48" xfId="1" applyFont="1" applyBorder="1" applyAlignment="1">
      <alignment horizontal="justify" vertical="center" wrapText="1"/>
    </xf>
    <xf numFmtId="0" fontId="15" fillId="2" borderId="72" xfId="2" applyFont="1" applyFill="1" applyBorder="1" applyAlignment="1">
      <alignment horizontal="left" vertical="center" wrapText="1"/>
    </xf>
    <xf numFmtId="4" fontId="4" fillId="0" borderId="7" xfId="1" applyNumberFormat="1" applyFont="1" applyBorder="1" applyAlignment="1">
      <alignment horizontal="justify" vertical="center" wrapText="1"/>
    </xf>
    <xf numFmtId="4" fontId="4" fillId="0" borderId="54" xfId="1" applyNumberFormat="1" applyFont="1" applyBorder="1" applyAlignment="1">
      <alignment horizontal="justify" vertical="center" wrapText="1"/>
    </xf>
    <xf numFmtId="4" fontId="4" fillId="0" borderId="13" xfId="1" applyNumberFormat="1" applyFont="1" applyBorder="1" applyAlignment="1">
      <alignment horizontal="justify" vertical="center" wrapText="1"/>
    </xf>
    <xf numFmtId="4" fontId="4" fillId="0" borderId="71" xfId="1" applyNumberFormat="1" applyFont="1" applyBorder="1" applyAlignment="1">
      <alignment horizontal="justify" vertical="center" wrapText="1"/>
    </xf>
    <xf numFmtId="4" fontId="4" fillId="0" borderId="55" xfId="1" applyNumberFormat="1" applyFont="1" applyBorder="1" applyAlignment="1">
      <alignment horizontal="justify" vertical="center" wrapText="1"/>
    </xf>
    <xf numFmtId="4" fontId="4" fillId="0" borderId="56" xfId="1" applyNumberFormat="1" applyFont="1" applyBorder="1" applyAlignment="1">
      <alignment horizontal="justify" vertical="center" wrapText="1"/>
    </xf>
    <xf numFmtId="4" fontId="26" fillId="0" borderId="52" xfId="1" applyNumberFormat="1" applyFont="1" applyBorder="1" applyAlignment="1">
      <alignment horizontal="justify" vertical="center" wrapText="1"/>
    </xf>
    <xf numFmtId="0" fontId="26" fillId="0" borderId="53" xfId="0" applyFont="1" applyBorder="1" applyAlignment="1">
      <alignment horizontal="justify" vertical="center" wrapText="1"/>
    </xf>
    <xf numFmtId="2" fontId="13" fillId="2" borderId="1" xfId="3" applyNumberFormat="1" applyFont="1" applyFill="1" applyBorder="1" applyAlignment="1">
      <alignment horizontal="center" vertical="center"/>
    </xf>
    <xf numFmtId="4" fontId="4" fillId="0" borderId="1" xfId="3" applyNumberFormat="1" applyFont="1" applyFill="1" applyBorder="1" applyAlignment="1">
      <alignment horizontal="center" vertical="center" wrapText="1"/>
    </xf>
    <xf numFmtId="4" fontId="4" fillId="0" borderId="0" xfId="3" applyNumberFormat="1" applyFont="1" applyFill="1" applyBorder="1" applyAlignment="1">
      <alignment horizontal="center" vertical="center" wrapText="1"/>
    </xf>
    <xf numFmtId="0" fontId="4" fillId="0" borderId="0" xfId="1" applyFont="1" applyAlignment="1">
      <alignment horizontal="center" vertical="center" wrapText="1"/>
    </xf>
    <xf numFmtId="4" fontId="4" fillId="0" borderId="50" xfId="3" applyNumberFormat="1" applyFont="1" applyFill="1" applyBorder="1" applyAlignment="1">
      <alignment horizontal="center" vertical="center" wrapText="1"/>
    </xf>
    <xf numFmtId="4" fontId="4" fillId="0" borderId="46" xfId="3" applyNumberFormat="1" applyFont="1" applyFill="1" applyBorder="1" applyAlignment="1">
      <alignment horizontal="center" vertical="center" wrapText="1"/>
    </xf>
    <xf numFmtId="4" fontId="4" fillId="0" borderId="73" xfId="1" applyNumberFormat="1" applyFont="1" applyBorder="1" applyAlignment="1">
      <alignment horizontal="left" vertical="center" wrapText="1"/>
    </xf>
    <xf numFmtId="4" fontId="4" fillId="0" borderId="74" xfId="1" applyNumberFormat="1" applyFont="1" applyBorder="1" applyAlignment="1">
      <alignment horizontal="left" vertical="center" wrapText="1"/>
    </xf>
    <xf numFmtId="2" fontId="16" fillId="3" borderId="75" xfId="2" applyNumberFormat="1" applyFont="1" applyFill="1" applyBorder="1" applyAlignment="1">
      <alignment horizontal="center" vertical="center"/>
    </xf>
    <xf numFmtId="2" fontId="16" fillId="3" borderId="76" xfId="2" applyNumberFormat="1" applyFont="1" applyFill="1" applyBorder="1" applyAlignment="1">
      <alignment horizontal="center" vertical="center"/>
    </xf>
    <xf numFmtId="0" fontId="4" fillId="0" borderId="28" xfId="1" applyFont="1" applyBorder="1" applyAlignment="1">
      <alignment horizontal="center" vertical="center" wrapText="1"/>
    </xf>
    <xf numFmtId="0" fontId="4" fillId="0" borderId="26" xfId="1" applyFont="1" applyBorder="1" applyAlignment="1">
      <alignment horizontal="center" vertical="center" wrapText="1"/>
    </xf>
    <xf numFmtId="0" fontId="4" fillId="0" borderId="27" xfId="1" applyFont="1" applyBorder="1" applyAlignment="1">
      <alignment horizontal="center" vertical="center" wrapText="1"/>
    </xf>
    <xf numFmtId="4" fontId="13" fillId="4" borderId="94" xfId="3" applyNumberFormat="1" applyFont="1" applyFill="1" applyBorder="1" applyAlignment="1">
      <alignment horizontal="center" vertical="center" wrapText="1"/>
    </xf>
    <xf numFmtId="4" fontId="13" fillId="4" borderId="95" xfId="3" applyNumberFormat="1" applyFont="1" applyFill="1" applyBorder="1" applyAlignment="1">
      <alignment horizontal="center" vertical="center" wrapText="1"/>
    </xf>
    <xf numFmtId="0" fontId="4" fillId="2" borderId="0" xfId="1" applyFont="1" applyFill="1" applyAlignment="1">
      <alignment horizontal="center" vertical="center"/>
    </xf>
    <xf numFmtId="4" fontId="7" fillId="5" borderId="89" xfId="1" applyNumberFormat="1" applyFont="1" applyFill="1" applyBorder="1" applyAlignment="1">
      <alignment horizontal="center" vertical="center" wrapText="1"/>
    </xf>
    <xf numFmtId="4" fontId="7" fillId="5" borderId="40" xfId="1" applyNumberFormat="1" applyFont="1" applyFill="1" applyBorder="1" applyAlignment="1">
      <alignment horizontal="center" vertical="center" wrapText="1"/>
    </xf>
    <xf numFmtId="4" fontId="7" fillId="5" borderId="91" xfId="1" applyNumberFormat="1" applyFont="1" applyFill="1" applyBorder="1" applyAlignment="1">
      <alignment horizontal="center" vertical="center" wrapText="1"/>
    </xf>
    <xf numFmtId="4" fontId="7" fillId="5" borderId="92" xfId="1" applyNumberFormat="1" applyFont="1" applyFill="1" applyBorder="1" applyAlignment="1">
      <alignment horizontal="center" vertical="center" wrapText="1"/>
    </xf>
    <xf numFmtId="0" fontId="13" fillId="2" borderId="78" xfId="1" applyFont="1" applyFill="1" applyBorder="1" applyAlignment="1">
      <alignment horizontal="left" vertical="center"/>
    </xf>
    <xf numFmtId="0" fontId="13" fillId="2" borderId="19" xfId="1" applyFont="1" applyFill="1" applyBorder="1" applyAlignment="1">
      <alignment horizontal="left" vertical="center"/>
    </xf>
    <xf numFmtId="0" fontId="13" fillId="2" borderId="44" xfId="1" applyFont="1" applyFill="1" applyBorder="1" applyAlignment="1">
      <alignment horizontal="left" vertical="center"/>
    </xf>
    <xf numFmtId="0" fontId="13" fillId="2" borderId="13" xfId="1" applyFont="1" applyFill="1" applyBorder="1" applyAlignment="1">
      <alignment horizontal="left" vertical="center"/>
    </xf>
    <xf numFmtId="0" fontId="13" fillId="2" borderId="0" xfId="1" applyFont="1" applyFill="1" applyAlignment="1">
      <alignment horizontal="left" vertical="center"/>
    </xf>
    <xf numFmtId="0" fontId="13" fillId="2" borderId="71" xfId="1" applyFont="1" applyFill="1" applyBorder="1" applyAlignment="1">
      <alignment horizontal="left" vertical="center"/>
    </xf>
    <xf numFmtId="0" fontId="13" fillId="2" borderId="55" xfId="1" applyFont="1" applyFill="1" applyBorder="1" applyAlignment="1">
      <alignment horizontal="left" vertical="center"/>
    </xf>
    <xf numFmtId="0" fontId="13" fillId="2" borderId="80" xfId="1" applyFont="1" applyFill="1" applyBorder="1" applyAlignment="1">
      <alignment horizontal="left" vertical="center"/>
    </xf>
    <xf numFmtId="0" fontId="13" fillId="2" borderId="56" xfId="1" applyFont="1" applyFill="1" applyBorder="1" applyAlignment="1">
      <alignment horizontal="left" vertical="center"/>
    </xf>
    <xf numFmtId="170" fontId="4" fillId="2" borderId="18" xfId="1" applyNumberFormat="1" applyFont="1" applyFill="1" applyBorder="1" applyAlignment="1">
      <alignment horizontal="left" vertical="center"/>
    </xf>
    <xf numFmtId="170" fontId="4" fillId="2" borderId="19" xfId="1" applyNumberFormat="1" applyFont="1" applyFill="1" applyBorder="1" applyAlignment="1">
      <alignment horizontal="left" vertical="center"/>
    </xf>
    <xf numFmtId="170" fontId="4" fillId="2" borderId="77" xfId="1" applyNumberFormat="1" applyFont="1" applyFill="1" applyBorder="1" applyAlignment="1">
      <alignment horizontal="left" vertical="center"/>
    </xf>
    <xf numFmtId="170" fontId="4" fillId="2" borderId="0" xfId="1" applyNumberFormat="1" applyFont="1" applyFill="1" applyAlignment="1">
      <alignment horizontal="left" vertical="center"/>
    </xf>
    <xf numFmtId="170" fontId="4" fillId="2" borderId="81" xfId="1" applyNumberFormat="1" applyFont="1" applyFill="1" applyBorder="1" applyAlignment="1">
      <alignment horizontal="left" vertical="center"/>
    </xf>
    <xf numFmtId="170" fontId="4" fillId="2" borderId="80" xfId="1" applyNumberFormat="1" applyFont="1" applyFill="1" applyBorder="1" applyAlignment="1">
      <alignment horizontal="left" vertical="center"/>
    </xf>
    <xf numFmtId="0" fontId="13" fillId="2" borderId="28" xfId="1" applyFont="1" applyFill="1" applyBorder="1" applyAlignment="1">
      <alignment horizontal="left" vertical="center"/>
    </xf>
    <xf numFmtId="0" fontId="13" fillId="2" borderId="26" xfId="1" applyFont="1" applyFill="1" applyBorder="1" applyAlignment="1">
      <alignment horizontal="left" vertical="center"/>
    </xf>
    <xf numFmtId="0" fontId="13" fillId="2" borderId="79" xfId="1" applyFont="1" applyFill="1" applyBorder="1" applyAlignment="1">
      <alignment horizontal="left" vertical="center"/>
    </xf>
    <xf numFmtId="0" fontId="4" fillId="2" borderId="18" xfId="1" applyFont="1" applyFill="1" applyBorder="1" applyAlignment="1">
      <alignment horizontal="center" vertical="center"/>
    </xf>
    <xf numFmtId="0" fontId="4" fillId="2" borderId="44" xfId="1" applyFont="1" applyFill="1" applyBorder="1" applyAlignment="1">
      <alignment horizontal="center" vertical="center"/>
    </xf>
    <xf numFmtId="0" fontId="4" fillId="2" borderId="77" xfId="1" applyFont="1" applyFill="1" applyBorder="1" applyAlignment="1">
      <alignment horizontal="center" vertical="center"/>
    </xf>
    <xf numFmtId="0" fontId="4" fillId="2" borderId="71" xfId="1" applyFont="1" applyFill="1" applyBorder="1" applyAlignment="1">
      <alignment horizontal="center" vertical="center"/>
    </xf>
    <xf numFmtId="0" fontId="4" fillId="2" borderId="25" xfId="1" applyFont="1" applyFill="1" applyBorder="1" applyAlignment="1">
      <alignment horizontal="center" vertical="center"/>
    </xf>
    <xf numFmtId="0" fontId="4" fillId="2" borderId="79" xfId="1" applyFont="1" applyFill="1" applyBorder="1" applyAlignment="1">
      <alignment horizontal="center" vertical="center"/>
    </xf>
    <xf numFmtId="2" fontId="13" fillId="4" borderId="84" xfId="1" applyNumberFormat="1" applyFont="1" applyFill="1" applyBorder="1" applyAlignment="1">
      <alignment horizontal="center" vertical="center"/>
    </xf>
    <xf numFmtId="2" fontId="13" fillId="4" borderId="67" xfId="1" applyNumberFormat="1" applyFont="1" applyFill="1" applyBorder="1" applyAlignment="1">
      <alignment horizontal="center" vertical="center"/>
    </xf>
    <xf numFmtId="4" fontId="13" fillId="0" borderId="58" xfId="1" applyNumberFormat="1" applyFont="1" applyBorder="1" applyAlignment="1">
      <alignment horizontal="center" vertical="center" wrapText="1"/>
    </xf>
    <xf numFmtId="4" fontId="13" fillId="0" borderId="83" xfId="1" applyNumberFormat="1" applyFont="1" applyBorder="1" applyAlignment="1">
      <alignment horizontal="center" vertical="center" wrapText="1"/>
    </xf>
    <xf numFmtId="2" fontId="15" fillId="0" borderId="58" xfId="2" applyNumberFormat="1" applyFont="1" applyBorder="1" applyAlignment="1">
      <alignment horizontal="center" vertical="center"/>
    </xf>
    <xf numFmtId="2" fontId="15" fillId="0" borderId="83" xfId="2" applyNumberFormat="1" applyFont="1" applyBorder="1" applyAlignment="1">
      <alignment horizontal="center" vertical="center"/>
    </xf>
    <xf numFmtId="171" fontId="4" fillId="0" borderId="58" xfId="3" applyNumberFormat="1" applyFont="1" applyFill="1" applyBorder="1" applyAlignment="1">
      <alignment horizontal="center" vertical="center" wrapText="1"/>
    </xf>
    <xf numFmtId="171" fontId="4" fillId="0" borderId="83" xfId="3" applyNumberFormat="1" applyFont="1" applyFill="1" applyBorder="1" applyAlignment="1">
      <alignment horizontal="center" vertical="center" wrapText="1"/>
    </xf>
    <xf numFmtId="4" fontId="4" fillId="0" borderId="7" xfId="3" applyNumberFormat="1" applyFont="1" applyFill="1" applyBorder="1" applyAlignment="1">
      <alignment horizontal="center" vertical="center" wrapText="1"/>
    </xf>
    <xf numFmtId="4" fontId="4" fillId="0" borderId="28" xfId="3" applyNumberFormat="1" applyFont="1" applyFill="1" applyBorder="1" applyAlignment="1">
      <alignment horizontal="center" vertical="center" wrapText="1"/>
    </xf>
    <xf numFmtId="167" fontId="4" fillId="2" borderId="18" xfId="1" applyNumberFormat="1" applyFont="1" applyFill="1" applyBorder="1" applyAlignment="1">
      <alignment horizontal="center" vertical="center"/>
    </xf>
    <xf numFmtId="167" fontId="4" fillId="2" borderId="19" xfId="1" applyNumberFormat="1" applyFont="1" applyFill="1" applyBorder="1" applyAlignment="1">
      <alignment horizontal="center" vertical="center"/>
    </xf>
    <xf numFmtId="0" fontId="4" fillId="2" borderId="0" xfId="1" applyFont="1" applyFill="1" applyAlignment="1">
      <alignment horizontal="justify" vertical="center" wrapText="1"/>
    </xf>
    <xf numFmtId="0" fontId="4" fillId="2" borderId="14" xfId="1" applyFont="1" applyFill="1" applyBorder="1" applyAlignment="1">
      <alignment horizontal="justify" vertical="center" wrapText="1"/>
    </xf>
    <xf numFmtId="0" fontId="13" fillId="2" borderId="1" xfId="1" applyFont="1" applyFill="1" applyBorder="1" applyAlignment="1">
      <alignment horizontal="center" vertical="center"/>
    </xf>
    <xf numFmtId="2" fontId="13" fillId="2" borderId="0" xfId="1" applyNumberFormat="1" applyFont="1" applyFill="1" applyAlignment="1">
      <alignment horizontal="center" vertical="center"/>
    </xf>
    <xf numFmtId="4" fontId="17" fillId="3" borderId="1" xfId="1" applyNumberFormat="1" applyFont="1" applyFill="1" applyBorder="1" applyAlignment="1">
      <alignment horizontal="center" vertical="center"/>
    </xf>
    <xf numFmtId="4" fontId="4" fillId="0" borderId="57" xfId="3" applyNumberFormat="1" applyFont="1" applyFill="1" applyBorder="1" applyAlignment="1">
      <alignment horizontal="center" vertical="center" wrapText="1"/>
    </xf>
    <xf numFmtId="4" fontId="4" fillId="0" borderId="9" xfId="3" applyNumberFormat="1" applyFont="1" applyFill="1" applyBorder="1" applyAlignment="1">
      <alignment horizontal="center" vertical="center" wrapText="1"/>
    </xf>
    <xf numFmtId="4" fontId="4" fillId="0" borderId="77" xfId="3" applyNumberFormat="1" applyFont="1" applyFill="1" applyBorder="1" applyAlignment="1">
      <alignment horizontal="center" vertical="center" wrapText="1"/>
    </xf>
    <xf numFmtId="4" fontId="4" fillId="0" borderId="14" xfId="3" applyNumberFormat="1" applyFont="1" applyFill="1" applyBorder="1" applyAlignment="1">
      <alignment horizontal="center" vertical="center" wrapText="1"/>
    </xf>
    <xf numFmtId="4" fontId="4" fillId="0" borderId="25" xfId="3" applyNumberFormat="1" applyFont="1" applyFill="1" applyBorder="1" applyAlignment="1">
      <alignment horizontal="center" vertical="center" wrapText="1"/>
    </xf>
    <xf numFmtId="4" fontId="4" fillId="0" borderId="27" xfId="3" applyNumberFormat="1" applyFont="1" applyFill="1" applyBorder="1" applyAlignment="1">
      <alignment horizontal="center" vertical="center" wrapText="1"/>
    </xf>
    <xf numFmtId="4" fontId="4" fillId="3" borderId="15" xfId="3" applyNumberFormat="1" applyFont="1" applyFill="1" applyBorder="1" applyAlignment="1">
      <alignment horizontal="right" vertical="center" wrapText="1"/>
    </xf>
    <xf numFmtId="0" fontId="4" fillId="3" borderId="17" xfId="0" applyFont="1" applyFill="1" applyBorder="1" applyAlignment="1">
      <alignment horizontal="right" vertical="center" wrapText="1"/>
    </xf>
    <xf numFmtId="4" fontId="15" fillId="0" borderId="18" xfId="2" applyNumberFormat="1" applyFont="1" applyBorder="1" applyAlignment="1">
      <alignment horizontal="center" vertical="center"/>
    </xf>
    <xf numFmtId="4" fontId="15" fillId="0" borderId="81" xfId="2" applyNumberFormat="1" applyFont="1" applyBorder="1" applyAlignment="1">
      <alignment horizontal="center" vertical="center"/>
    </xf>
    <xf numFmtId="2" fontId="15" fillId="0" borderId="44" xfId="2" applyNumberFormat="1" applyFont="1" applyBorder="1" applyAlignment="1">
      <alignment horizontal="center" vertical="center"/>
    </xf>
    <xf numFmtId="2" fontId="15" fillId="0" borderId="56" xfId="2" applyNumberFormat="1" applyFont="1" applyBorder="1" applyAlignment="1">
      <alignment horizontal="center" vertical="center"/>
    </xf>
    <xf numFmtId="4" fontId="4" fillId="0" borderId="41" xfId="1" applyNumberFormat="1" applyFont="1" applyBorder="1" applyAlignment="1">
      <alignment horizontal="justify" vertical="center" wrapText="1"/>
    </xf>
    <xf numFmtId="0" fontId="4" fillId="2" borderId="77" xfId="1" applyFont="1" applyFill="1" applyBorder="1" applyAlignment="1">
      <alignment horizontal="justify" vertical="center" wrapText="1"/>
    </xf>
    <xf numFmtId="0" fontId="4" fillId="2" borderId="81" xfId="1" applyFont="1" applyFill="1" applyBorder="1" applyAlignment="1">
      <alignment horizontal="justify" vertical="center" wrapText="1"/>
    </xf>
    <xf numFmtId="0" fontId="4" fillId="2" borderId="80" xfId="1" applyFont="1" applyFill="1" applyBorder="1" applyAlignment="1">
      <alignment horizontal="justify" vertical="center" wrapText="1"/>
    </xf>
    <xf numFmtId="0" fontId="4" fillId="2" borderId="82" xfId="1" applyFont="1" applyFill="1" applyBorder="1" applyAlignment="1">
      <alignment horizontal="justify" vertical="center" wrapText="1"/>
    </xf>
  </cellXfs>
  <cellStyles count="4">
    <cellStyle name="Millares 5" xfId="3" xr:uid="{00000000-0005-0000-0000-000000000000}"/>
    <cellStyle name="Normal" xfId="0" builtinId="0"/>
    <cellStyle name="Normal 2 10" xfId="2" xr:uid="{00000000-0005-0000-0000-000002000000}"/>
    <cellStyle name="Normal 3" xfId="1" xr:uid="{00000000-0005-0000-0000-000003000000}"/>
  </cellStyles>
  <dxfs count="0"/>
  <tableStyles count="0" defaultTableStyle="TableStyleMedium2" defaultPivotStyle="PivotStyleLight16"/>
  <colors>
    <mruColors>
      <color rgb="FFFFFF99"/>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3.png"/><Relationship Id="rId1" Type="http://schemas.openxmlformats.org/officeDocument/2006/relationships/image" Target="../media/image9.jpg"/></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D8BB1A62-078A-4811-8E34-D8CE3E43490B}"/>
            </a:ext>
          </a:extLst>
        </xdr:cNvPr>
        <xdr:cNvSpPr>
          <a:spLocks noChangeArrowheads="1" noChangeShapeType="1" noTextEdit="1"/>
        </xdr:cNvSpPr>
      </xdr:nvSpPr>
      <xdr:spPr bwMode="auto">
        <a:xfrm>
          <a:off x="245293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111791</xdr:rowOff>
    </xdr:to>
    <xdr:pic>
      <xdr:nvPicPr>
        <xdr:cNvPr id="3" name="Imagen 2">
          <a:extLst>
            <a:ext uri="{FF2B5EF4-FFF2-40B4-BE49-F238E27FC236}">
              <a16:creationId xmlns:a16="http://schemas.microsoft.com/office/drawing/2014/main" id="{9A6A3BC5-025E-402F-98E0-C23234AC23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213436"/>
          <a:ext cx="2296806" cy="3270581"/>
        </a:xfrm>
        <a:prstGeom prst="rect">
          <a:avLst/>
        </a:prstGeom>
      </xdr:spPr>
    </xdr:pic>
    <xdr:clientData/>
  </xdr:twoCellAnchor>
  <xdr:twoCellAnchor editAs="oneCell">
    <xdr:from>
      <xdr:col>13</xdr:col>
      <xdr:colOff>130345</xdr:colOff>
      <xdr:row>14</xdr:row>
      <xdr:rowOff>30078</xdr:rowOff>
    </xdr:from>
    <xdr:to>
      <xdr:col>26</xdr:col>
      <xdr:colOff>74472</xdr:colOff>
      <xdr:row>34</xdr:row>
      <xdr:rowOff>71683</xdr:rowOff>
    </xdr:to>
    <xdr:pic>
      <xdr:nvPicPr>
        <xdr:cNvPr id="4" name="Imagen 3">
          <a:extLst>
            <a:ext uri="{FF2B5EF4-FFF2-40B4-BE49-F238E27FC236}">
              <a16:creationId xmlns:a16="http://schemas.microsoft.com/office/drawing/2014/main" id="{8272B501-6DE7-4337-A73C-256543175F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6871" y="3479131"/>
          <a:ext cx="2290285" cy="3240000"/>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88FD09AB-5C50-4255-8AA5-06AB4CAEC383}"/>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twoCellAnchor>
    <xdr:from>
      <xdr:col>21</xdr:col>
      <xdr:colOff>110290</xdr:colOff>
      <xdr:row>19</xdr:row>
      <xdr:rowOff>10027</xdr:rowOff>
    </xdr:from>
    <xdr:to>
      <xdr:col>22</xdr:col>
      <xdr:colOff>40106</xdr:colOff>
      <xdr:row>19</xdr:row>
      <xdr:rowOff>110290</xdr:rowOff>
    </xdr:to>
    <xdr:sp macro="" textlink="">
      <xdr:nvSpPr>
        <xdr:cNvPr id="6" name="Elipse 5">
          <a:extLst>
            <a:ext uri="{FF2B5EF4-FFF2-40B4-BE49-F238E27FC236}">
              <a16:creationId xmlns:a16="http://schemas.microsoft.com/office/drawing/2014/main" id="{EC70FC77-D4F6-543D-E670-618B3CD5C5E4}"/>
            </a:ext>
          </a:extLst>
        </xdr:cNvPr>
        <xdr:cNvSpPr/>
      </xdr:nvSpPr>
      <xdr:spPr>
        <a:xfrm>
          <a:off x="4040606" y="4251159"/>
          <a:ext cx="110289" cy="100263"/>
        </a:xfrm>
        <a:prstGeom prst="ellipse">
          <a:avLst/>
        </a:prstGeom>
        <a:solidFill>
          <a:srgbClr val="FF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120319</xdr:colOff>
      <xdr:row>32</xdr:row>
      <xdr:rowOff>40105</xdr:rowOff>
    </xdr:from>
    <xdr:to>
      <xdr:col>21</xdr:col>
      <xdr:colOff>50134</xdr:colOff>
      <xdr:row>32</xdr:row>
      <xdr:rowOff>140368</xdr:rowOff>
    </xdr:to>
    <xdr:sp macro="" textlink="">
      <xdr:nvSpPr>
        <xdr:cNvPr id="7" name="Elipse 6">
          <a:extLst>
            <a:ext uri="{FF2B5EF4-FFF2-40B4-BE49-F238E27FC236}">
              <a16:creationId xmlns:a16="http://schemas.microsoft.com/office/drawing/2014/main" id="{900F9142-B2CF-40B3-8DAF-26737F3D70A2}"/>
            </a:ext>
          </a:extLst>
        </xdr:cNvPr>
        <xdr:cNvSpPr/>
      </xdr:nvSpPr>
      <xdr:spPr>
        <a:xfrm>
          <a:off x="3870161" y="6366710"/>
          <a:ext cx="110289" cy="100263"/>
        </a:xfrm>
        <a:prstGeom prst="ellipse">
          <a:avLst/>
        </a:prstGeom>
        <a:solidFill>
          <a:srgbClr val="FF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150398</xdr:colOff>
      <xdr:row>32</xdr:row>
      <xdr:rowOff>70184</xdr:rowOff>
    </xdr:from>
    <xdr:to>
      <xdr:col>20</xdr:col>
      <xdr:colOff>80213</xdr:colOff>
      <xdr:row>33</xdr:row>
      <xdr:rowOff>10026</xdr:rowOff>
    </xdr:to>
    <xdr:sp macro="" textlink="">
      <xdr:nvSpPr>
        <xdr:cNvPr id="8" name="Elipse 7">
          <a:extLst>
            <a:ext uri="{FF2B5EF4-FFF2-40B4-BE49-F238E27FC236}">
              <a16:creationId xmlns:a16="http://schemas.microsoft.com/office/drawing/2014/main" id="{B224ACDF-363C-4A9E-A156-C421B6F32DAD}"/>
            </a:ext>
          </a:extLst>
        </xdr:cNvPr>
        <xdr:cNvSpPr/>
      </xdr:nvSpPr>
      <xdr:spPr>
        <a:xfrm>
          <a:off x="3719766" y="6396789"/>
          <a:ext cx="110289" cy="100263"/>
        </a:xfrm>
        <a:prstGeom prst="ellipse">
          <a:avLst/>
        </a:prstGeom>
        <a:solidFill>
          <a:srgbClr val="FF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40108</xdr:colOff>
      <xdr:row>28</xdr:row>
      <xdr:rowOff>80210</xdr:rowOff>
    </xdr:from>
    <xdr:to>
      <xdr:col>23</xdr:col>
      <xdr:colOff>150397</xdr:colOff>
      <xdr:row>29</xdr:row>
      <xdr:rowOff>20052</xdr:rowOff>
    </xdr:to>
    <xdr:sp macro="" textlink="">
      <xdr:nvSpPr>
        <xdr:cNvPr id="9" name="Elipse 8">
          <a:extLst>
            <a:ext uri="{FF2B5EF4-FFF2-40B4-BE49-F238E27FC236}">
              <a16:creationId xmlns:a16="http://schemas.microsoft.com/office/drawing/2014/main" id="{59C51979-5804-4C2A-ADF8-2D2DF992D860}"/>
            </a:ext>
          </a:extLst>
        </xdr:cNvPr>
        <xdr:cNvSpPr/>
      </xdr:nvSpPr>
      <xdr:spPr>
        <a:xfrm>
          <a:off x="4331371" y="5765131"/>
          <a:ext cx="110289" cy="100263"/>
        </a:xfrm>
        <a:prstGeom prst="ellipse">
          <a:avLst/>
        </a:prstGeom>
        <a:solidFill>
          <a:srgbClr val="FF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28</xdr:col>
      <xdr:colOff>160421</xdr:colOff>
      <xdr:row>27</xdr:row>
      <xdr:rowOff>20053</xdr:rowOff>
    </xdr:from>
    <xdr:to>
      <xdr:col>31</xdr:col>
      <xdr:colOff>354444</xdr:colOff>
      <xdr:row>31</xdr:row>
      <xdr:rowOff>150394</xdr:rowOff>
    </xdr:to>
    <xdr:pic>
      <xdr:nvPicPr>
        <xdr:cNvPr id="10" name="Imagen 9">
          <a:extLst>
            <a:ext uri="{FF2B5EF4-FFF2-40B4-BE49-F238E27FC236}">
              <a16:creationId xmlns:a16="http://schemas.microsoft.com/office/drawing/2014/main" id="{57DB7651-C116-F4F5-48D8-F9B5141E69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43763" y="5554579"/>
          <a:ext cx="1707997" cy="772026"/>
        </a:xfrm>
        <a:prstGeom prst="rect">
          <a:avLst/>
        </a:prstGeom>
        <a:noFill/>
        <a:ln>
          <a:noFill/>
        </a:ln>
      </xdr:spPr>
    </xdr:pic>
    <xdr:clientData/>
  </xdr:twoCellAnchor>
  <xdr:twoCellAnchor editAs="oneCell">
    <xdr:from>
      <xdr:col>30</xdr:col>
      <xdr:colOff>561474</xdr:colOff>
      <xdr:row>32</xdr:row>
      <xdr:rowOff>50131</xdr:rowOff>
    </xdr:from>
    <xdr:to>
      <xdr:col>32</xdr:col>
      <xdr:colOff>996723</xdr:colOff>
      <xdr:row>38</xdr:row>
      <xdr:rowOff>100262</xdr:rowOff>
    </xdr:to>
    <xdr:pic>
      <xdr:nvPicPr>
        <xdr:cNvPr id="11" name="Imagen 10">
          <a:extLst>
            <a:ext uri="{FF2B5EF4-FFF2-40B4-BE49-F238E27FC236}">
              <a16:creationId xmlns:a16="http://schemas.microsoft.com/office/drawing/2014/main" id="{731B1DB1-FE3B-EDD0-2E69-DD7A1690002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513" t="22738" r="15517" b="31198"/>
        <a:stretch/>
      </xdr:blipFill>
      <xdr:spPr bwMode="auto">
        <a:xfrm>
          <a:off x="6567237" y="6386763"/>
          <a:ext cx="1548170" cy="89234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32</xdr:col>
      <xdr:colOff>330870</xdr:colOff>
      <xdr:row>27</xdr:row>
      <xdr:rowOff>5252</xdr:rowOff>
    </xdr:from>
    <xdr:to>
      <xdr:col>34</xdr:col>
      <xdr:colOff>581527</xdr:colOff>
      <xdr:row>32</xdr:row>
      <xdr:rowOff>15492</xdr:rowOff>
    </xdr:to>
    <xdr:pic>
      <xdr:nvPicPr>
        <xdr:cNvPr id="12" name="Imagen 11">
          <a:extLst>
            <a:ext uri="{FF2B5EF4-FFF2-40B4-BE49-F238E27FC236}">
              <a16:creationId xmlns:a16="http://schemas.microsoft.com/office/drawing/2014/main" id="{6B11EA41-6650-7F15-017C-E5A353D1551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8802" t="35645" r="21745" b="35308"/>
        <a:stretch/>
      </xdr:blipFill>
      <xdr:spPr bwMode="auto">
        <a:xfrm>
          <a:off x="7449554" y="5539778"/>
          <a:ext cx="1844841" cy="812346"/>
        </a:xfrm>
        <a:prstGeom prst="rect">
          <a:avLst/>
        </a:prstGeom>
        <a:noFill/>
        <a:ln>
          <a:noFill/>
        </a:ln>
        <a:extLst>
          <a:ext uri="{53640926-AAD7-44D8-BBD7-CCE9431645EC}">
            <a14:shadowObscured xmlns:a14="http://schemas.microsoft.com/office/drawing/2010/main"/>
          </a:ext>
        </a:extLst>
      </xdr:spPr>
    </xdr:pic>
    <xdr:clientData/>
  </xdr:twoCellAnchor>
  <xdr:twoCellAnchor>
    <xdr:from>
      <xdr:col>31</xdr:col>
      <xdr:colOff>421105</xdr:colOff>
      <xdr:row>34</xdr:row>
      <xdr:rowOff>110290</xdr:rowOff>
    </xdr:from>
    <xdr:to>
      <xdr:col>32</xdr:col>
      <xdr:colOff>130877</xdr:colOff>
      <xdr:row>35</xdr:row>
      <xdr:rowOff>8924</xdr:rowOff>
    </xdr:to>
    <xdr:sp macro="" textlink="">
      <xdr:nvSpPr>
        <xdr:cNvPr id="13" name="Forma libre: forma 12">
          <a:extLst>
            <a:ext uri="{FF2B5EF4-FFF2-40B4-BE49-F238E27FC236}">
              <a16:creationId xmlns:a16="http://schemas.microsoft.com/office/drawing/2014/main" id="{89D2B42A-05B5-0B62-F40F-CB46BABFBB88}"/>
            </a:ext>
          </a:extLst>
        </xdr:cNvPr>
        <xdr:cNvSpPr/>
      </xdr:nvSpPr>
      <xdr:spPr>
        <a:xfrm>
          <a:off x="7018421" y="6767764"/>
          <a:ext cx="231140" cy="59055"/>
        </a:xfrm>
        <a:custGeom>
          <a:avLst/>
          <a:gdLst>
            <a:gd name="connsiteX0" fmla="*/ 17813 w 231569"/>
            <a:gd name="connsiteY0" fmla="*/ 5937 h 59376"/>
            <a:gd name="connsiteX1" fmla="*/ 195943 w 231569"/>
            <a:gd name="connsiteY1" fmla="*/ 0 h 59376"/>
            <a:gd name="connsiteX2" fmla="*/ 231569 w 231569"/>
            <a:gd name="connsiteY2" fmla="*/ 59376 h 59376"/>
            <a:gd name="connsiteX3" fmla="*/ 0 w 231569"/>
            <a:gd name="connsiteY3" fmla="*/ 59376 h 59376"/>
            <a:gd name="connsiteX4" fmla="*/ 17813 w 231569"/>
            <a:gd name="connsiteY4" fmla="*/ 5937 h 5937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569" h="59376">
              <a:moveTo>
                <a:pt x="17813" y="5937"/>
              </a:moveTo>
              <a:lnTo>
                <a:pt x="195943" y="0"/>
              </a:lnTo>
              <a:lnTo>
                <a:pt x="231569" y="59376"/>
              </a:lnTo>
              <a:lnTo>
                <a:pt x="0" y="59376"/>
              </a:lnTo>
              <a:lnTo>
                <a:pt x="17813" y="5937"/>
              </a:lnTo>
              <a:close/>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31</xdr:col>
      <xdr:colOff>220578</xdr:colOff>
      <xdr:row>34</xdr:row>
      <xdr:rowOff>110290</xdr:rowOff>
    </xdr:from>
    <xdr:to>
      <xdr:col>31</xdr:col>
      <xdr:colOff>374883</xdr:colOff>
      <xdr:row>35</xdr:row>
      <xdr:rowOff>44484</xdr:rowOff>
    </xdr:to>
    <xdr:sp macro="" textlink="">
      <xdr:nvSpPr>
        <xdr:cNvPr id="14" name="Forma libre: forma 13">
          <a:extLst>
            <a:ext uri="{FF2B5EF4-FFF2-40B4-BE49-F238E27FC236}">
              <a16:creationId xmlns:a16="http://schemas.microsoft.com/office/drawing/2014/main" id="{AA4C0F90-0F98-6D40-AEDE-C471F9D88435}"/>
            </a:ext>
          </a:extLst>
        </xdr:cNvPr>
        <xdr:cNvSpPr/>
      </xdr:nvSpPr>
      <xdr:spPr>
        <a:xfrm rot="622348">
          <a:off x="6817894" y="6767764"/>
          <a:ext cx="154305" cy="94615"/>
        </a:xfrm>
        <a:custGeom>
          <a:avLst/>
          <a:gdLst>
            <a:gd name="connsiteX0" fmla="*/ 11875 w 154379"/>
            <a:gd name="connsiteY0" fmla="*/ 0 h 95002"/>
            <a:gd name="connsiteX1" fmla="*/ 11875 w 154379"/>
            <a:gd name="connsiteY1" fmla="*/ 0 h 95002"/>
            <a:gd name="connsiteX2" fmla="*/ 148441 w 154379"/>
            <a:gd name="connsiteY2" fmla="*/ 11875 h 95002"/>
            <a:gd name="connsiteX3" fmla="*/ 154379 w 154379"/>
            <a:gd name="connsiteY3" fmla="*/ 65314 h 95002"/>
            <a:gd name="connsiteX4" fmla="*/ 0 w 154379"/>
            <a:gd name="connsiteY4" fmla="*/ 95002 h 95002"/>
            <a:gd name="connsiteX5" fmla="*/ 11875 w 154379"/>
            <a:gd name="connsiteY5" fmla="*/ 0 h 950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4379" h="95002">
              <a:moveTo>
                <a:pt x="11875" y="0"/>
              </a:moveTo>
              <a:lnTo>
                <a:pt x="11875" y="0"/>
              </a:lnTo>
              <a:lnTo>
                <a:pt x="148441" y="11875"/>
              </a:lnTo>
              <a:lnTo>
                <a:pt x="154379" y="65314"/>
              </a:lnTo>
              <a:lnTo>
                <a:pt x="0" y="95002"/>
              </a:lnTo>
              <a:lnTo>
                <a:pt x="11875" y="0"/>
              </a:lnTo>
              <a:close/>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A8B1D31B-C056-4AA2-86FD-22D9477E02EC}"/>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1CC12D9B-EBDB-437C-8DAE-AD041E5D44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B6FF4FA0-C526-44C2-97CF-13889C36BE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76A26D67-7919-4867-A79A-D17678AEA09B}"/>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EC6E385A-ED12-4300-9E1C-7DC7BE045FA6}"/>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68F2DAAF-B298-49F3-9629-555A3859C6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82D6AE74-9AD5-42F5-AB08-ECE727DF90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A9B748BA-981D-43B1-8AB4-16F4969241CC}"/>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D6FC0D2C-DC4F-4615-BA6C-55E550CD2565}"/>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CD849745-0B5C-484E-88F4-003D97708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FD2ED1E9-6DC7-4D03-9F79-EF247109EF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3F845E82-B499-4347-BC20-D72FA8BF20E4}"/>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7280E2AD-431B-486A-A9AA-DEA5701185DB}"/>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79DB85EA-12D4-49CA-8C5A-206258282E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F3043260-53B4-4077-B180-017EEB898A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6E7A8C4F-EE38-4297-8DE1-F668DD79286C}"/>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0917A008-6F32-4175-970E-399A2ED63DB6}"/>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84E262A3-3B13-4621-BD26-4FABD739AD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5061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E1FEBA03-646E-499B-BC25-D2E2B8E7B5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5051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BF720A1E-199B-43E5-BF03-778F5794CC45}"/>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CC6E65A4-4CDF-4B90-975C-BBB5F8FAA45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305217D6-AAD3-4357-B3AB-F9FD30805C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B876F8E2-88C7-4B14-837A-9AD8B15B27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EA4F452A-81ED-40EF-AD45-26647ADFA31A}"/>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C3752D61-DE71-41D0-A27B-31D698D09F71}"/>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5CBBF165-7095-46D0-9627-F4C8657FF3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D8B716D7-893B-4083-A095-966D1BCDF3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C552A325-F367-48B8-B116-A09FCBA47502}"/>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1B4916FE-90FA-4E6E-8D3A-896FD2D5BFB5}"/>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999E4959-35EA-4579-AAB3-41C81CD3A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37C5628E-3DF6-412A-AA04-5B525620B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644B9C1E-8F2B-4558-B221-027AC7F10452}"/>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8DE7A10E-0B60-45CA-8917-20185A1A85C5}"/>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8C25B1FC-EDCA-4819-A963-981BCE4544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570F677E-254D-43CC-9489-B75B2996D6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E57681DE-B685-4085-AD4E-888FB175BADB}"/>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0722B89E-A03B-44D5-834B-68748B92E80B}"/>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BFE12E83-9854-4EF6-AF74-129A732C1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9CB70DD9-41EF-44BD-84C9-9496DA37CC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2A62B5E9-6E52-4769-A6A1-F26F4776767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BCA807FA-1490-482B-B2CA-B209C1FFAEC9}"/>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A0BA609C-82DC-45F5-A95B-A7612721B5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EF112144-85A3-4308-9321-7BBBB176F9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41B6C458-E0D9-4E1C-A7AE-36A020EBB1B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41E3375B-DF4C-47F5-A569-A142DDD97D28}"/>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6F7CC9EF-29A4-449C-BF81-B36B3F71B2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4C45D7B0-D767-4BD0-A683-90261C62EE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D106567C-7B2A-4984-8CC1-F27F126BEB72}"/>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E6ADD76-D803-4D7C-AFFF-FE07C5A8296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C8BBB977-B469-4DAC-870F-902C08D95A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6FB9E245-75DF-4084-A31D-B5493DB710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5DA1CA2A-6A54-4B3A-90AF-0A46EB9AC56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29D86950-2D63-4AC1-BDFD-082F28A06AD3}"/>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730628D7-D615-4533-83EE-13BDF6599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29C503E9-50F7-48EA-BA96-BEDEFA3617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5A4A99EE-21B7-4F72-B9E9-ECE3ECFEEBF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BF087E3D-B0B3-47B2-B27B-4467297654B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CD020747-ECCE-4A3F-95A7-18C8DD5EE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CEC05880-7D30-4BB0-9BD1-8B9C159208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0624B9E0-0139-4B03-BAA9-2A156B4EB316}"/>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2EE5CBC7-5417-4D08-BD79-8650237CB673}"/>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0BBC1181-8CEC-4B01-A1BF-24A7C55B2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2320F600-6D79-4579-A467-1B2D106761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4F7352D0-F0F8-4190-92FB-846927FA02B5}"/>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A0C175A5-39B1-4EB6-B379-C683764518C4}"/>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F9256D22-BB92-4689-9D6C-0B921007C4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DF93E889-02D7-4A4F-97C0-E227C70954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B11ED334-6BB9-4658-BF4F-16EEE5317881}"/>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63299221-C7A8-449C-86AB-D3655D51B2F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1735C63D-52C6-42C0-96C6-5EC11CC92C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C9826633-7F99-4CFC-8C7A-7D3D0CA723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90916FD0-EA41-47AB-9BC5-F4DDD2EF4BD6}"/>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6CEBF868-29C5-4916-84B7-E0B2CB489B06}"/>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AAE8DE7C-8983-49CE-8656-5D872E2C44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E2AA265A-E2ED-48BA-95A6-DCC3DDE02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BC140AB7-8A33-4F62-AF70-2B68FEF24E8D}"/>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99B66629-1883-4951-BFA2-A0DAA0F11B81}"/>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527B5427-F860-4507-96C9-3FA756161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1BC675FD-2C1C-43EA-94F3-178EF34E2F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34F9B855-3BA2-45A9-B4B5-A0F7DA5EC2E6}"/>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E6958F8E-875A-4B65-B0F8-2451CC60FECB}"/>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885C8A8D-A5BD-42DC-88E2-BCE8E7C307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7E17321D-9FC1-4A75-8F94-151A015175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EF8678EA-19C9-47DD-9A3B-2C592DBF261A}"/>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BC06AD73-94D5-4790-B7D2-20EACDD1244D}"/>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22AB0F04-A7B6-4D70-A5C8-14EE91BB4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96F857F5-A08B-4368-A66A-190170F9BB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EDF651AC-76CE-43C2-A2D1-4A76BDDB6145}"/>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13BB1C69-FE43-4EB4-9603-1EB8A0356C26}"/>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BFECA975-BE82-42DA-B345-754948DDE6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E10C03A6-74E9-4C4F-AFEB-B8D9582C0B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9CCA28B7-4574-4739-AABD-E67408B3A72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67395793-58BF-49E8-B5DA-044DC99FBC5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F65F855E-64DD-4B3E-9244-DB9CAAA6D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5BED023F-15ED-4416-9B85-807D51C576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CC7BBD9A-BE70-4440-A454-01663AF29B53}"/>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7A765A1-0E1D-42CE-9793-EE933FC95A1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BC717CB9-731D-4544-83D2-25D545C117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9AA967D7-9FAD-4586-93B0-502B46D111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62BE3CDB-63F0-4DE5-8870-2388FAEF8D4C}"/>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99544FCB-1E52-4A7B-B6B9-FDEC85F6B5E7}"/>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88CA09C4-ACBA-4C5D-BF0E-F8B80383F5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1ABC646A-D81E-40DF-A0E9-4EDBADA293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BB249904-3CCC-433D-BCE4-47A3040B2B38}"/>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A6121A33-E314-4A3D-AFED-6D40EC71492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072BF3CE-A6DC-4C62-9EB8-EF7E14DA7A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60E36B96-E01D-47E5-A07E-EDD6C92549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FA86B246-EDD2-494F-990B-7B6D4023AFF5}"/>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A8EFFDAE-6FEE-4E69-8483-E544F0E7C40F}"/>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95EE0E6D-47F3-4D43-8EEA-5DA50B176E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2B6DA3E3-7126-42CF-8428-9680ED8F3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C68A9177-0B32-4BB2-9759-C0B55141A751}"/>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C524FC02-619E-419F-AA1E-32E560AF0EE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9555D66B-8FAA-4BF4-B48E-872FD3A92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5F009FB5-480A-4C8F-93D2-9660A7123F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1CAE6600-9DEC-4FD5-81FB-C0DC685D7821}"/>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8F2E1B58-D555-4655-8884-875AD04428E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6264B0ED-EB05-4FE9-BE35-301C21EBF1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C859FAF5-4E42-415A-93FD-46006E1F81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FF9AF57A-5E59-470D-8D2B-3DD62C48E65B}"/>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97E9C821-C342-441A-B036-2D9F4DCC5F2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DB9E99D5-CEB6-4B60-A110-38564CCE52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CE68557F-312E-4824-922E-31D35113DE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876BD9BB-8FF3-42CE-95CF-FFA7A8B2BE45}"/>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D27A1D3E-D19D-40F2-80F6-C47B2D2C9C9E}"/>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BCF4CBB2-EF24-451B-BFE3-C11C8FC43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10892F49-65F9-4FA2-939F-143F53A5FB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60751CAE-BD17-4F96-A0E6-739AFA330101}"/>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5F0673B4-5D53-4A21-BAB2-D9DD900503A8}"/>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F8FE88C6-0DA7-45B9-838A-6481521E9F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927B139C-FFD0-4E83-B6BF-5C81A73E8E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2EE9A786-1AF9-4DF3-BD91-07F9EF9A46D8}"/>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B3274AEA-71D3-45E9-A449-32A25F72AFF4}"/>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E3735296-8E25-4BDD-A559-FA9BBE353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2C88B60F-C823-4646-9EFD-C766317183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016EA397-B7F3-42BE-B6A4-0FA61683070C}"/>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75F71C37-F942-4352-B192-265B0FC92FEB}"/>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0E94D0BF-35A5-466B-B31B-776D647504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DD483695-9724-497F-9992-6A60B6F141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389B5373-917B-4967-A73E-4715C4BE5B5F}"/>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DD2CA7B0-4ED6-4C50-B1A9-8F7C427F1695}"/>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13</xdr:col>
      <xdr:colOff>160423</xdr:colOff>
      <xdr:row>14</xdr:row>
      <xdr:rowOff>60156</xdr:rowOff>
    </xdr:from>
    <xdr:to>
      <xdr:col>26</xdr:col>
      <xdr:colOff>104550</xdr:colOff>
      <xdr:row>34</xdr:row>
      <xdr:rowOff>101761</xdr:rowOff>
    </xdr:to>
    <xdr:pic>
      <xdr:nvPicPr>
        <xdr:cNvPr id="4" name="Imagen 3">
          <a:extLst>
            <a:ext uri="{FF2B5EF4-FFF2-40B4-BE49-F238E27FC236}">
              <a16:creationId xmlns:a16="http://schemas.microsoft.com/office/drawing/2014/main" id="{899EAE87-CEA8-4458-903E-A22A4BA9EA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B835D342-9B20-4763-AB6D-259825323AA5}"/>
            </a:ext>
          </a:extLst>
        </xdr:cNvPr>
        <xdr:cNvPicPr>
          <a:picLocks noChangeAspect="1"/>
        </xdr:cNvPicPr>
      </xdr:nvPicPr>
      <xdr:blipFill>
        <a:blip xmlns:r="http://schemas.openxmlformats.org/officeDocument/2006/relationships" r:embed="rId2"/>
        <a:stretch>
          <a:fillRect/>
        </a:stretch>
      </xdr:blipFill>
      <xdr:spPr>
        <a:xfrm>
          <a:off x="130338" y="50129"/>
          <a:ext cx="666620" cy="864000"/>
        </a:xfrm>
        <a:prstGeom prst="rect">
          <a:avLst/>
        </a:prstGeom>
      </xdr:spPr>
    </xdr:pic>
    <xdr:clientData/>
  </xdr:twoCellAnchor>
  <xdr:twoCellAnchor>
    <xdr:from>
      <xdr:col>21</xdr:col>
      <xdr:colOff>130342</xdr:colOff>
      <xdr:row>17</xdr:row>
      <xdr:rowOff>80211</xdr:rowOff>
    </xdr:from>
    <xdr:to>
      <xdr:col>22</xdr:col>
      <xdr:colOff>90237</xdr:colOff>
      <xdr:row>18</xdr:row>
      <xdr:rowOff>100263</xdr:rowOff>
    </xdr:to>
    <xdr:cxnSp macro="">
      <xdr:nvCxnSpPr>
        <xdr:cNvPr id="7" name="Conector recto de flecha 6">
          <a:extLst>
            <a:ext uri="{FF2B5EF4-FFF2-40B4-BE49-F238E27FC236}">
              <a16:creationId xmlns:a16="http://schemas.microsoft.com/office/drawing/2014/main" id="{E47C4093-1D82-F2CB-72B0-6F5C46AE0997}"/>
            </a:ext>
          </a:extLst>
        </xdr:cNvPr>
        <xdr:cNvCxnSpPr/>
      </xdr:nvCxnSpPr>
      <xdr:spPr>
        <a:xfrm flipV="1">
          <a:off x="4060658" y="4000500"/>
          <a:ext cx="140368" cy="18047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130343</xdr:colOff>
      <xdr:row>16</xdr:row>
      <xdr:rowOff>130342</xdr:rowOff>
    </xdr:from>
    <xdr:to>
      <xdr:col>23</xdr:col>
      <xdr:colOff>80211</xdr:colOff>
      <xdr:row>19</xdr:row>
      <xdr:rowOff>100263</xdr:rowOff>
    </xdr:to>
    <xdr:sp macro="" textlink="">
      <xdr:nvSpPr>
        <xdr:cNvPr id="10" name="Elipse 9">
          <a:extLst>
            <a:ext uri="{FF2B5EF4-FFF2-40B4-BE49-F238E27FC236}">
              <a16:creationId xmlns:a16="http://schemas.microsoft.com/office/drawing/2014/main" id="{53969E74-C406-3FD4-9B54-ADB11D87D142}"/>
            </a:ext>
          </a:extLst>
        </xdr:cNvPr>
        <xdr:cNvSpPr/>
      </xdr:nvSpPr>
      <xdr:spPr>
        <a:xfrm>
          <a:off x="3880185" y="3890210"/>
          <a:ext cx="491289" cy="45118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109786</xdr:colOff>
      <xdr:row>14</xdr:row>
      <xdr:rowOff>60158</xdr:rowOff>
    </xdr:from>
    <xdr:to>
      <xdr:col>12</xdr:col>
      <xdr:colOff>164088</xdr:colOff>
      <xdr:row>34</xdr:row>
      <xdr:rowOff>123426</xdr:rowOff>
    </xdr:to>
    <xdr:pic>
      <xdr:nvPicPr>
        <xdr:cNvPr id="12" name="Imagen 11">
          <a:extLst>
            <a:ext uri="{FF2B5EF4-FFF2-40B4-BE49-F238E27FC236}">
              <a16:creationId xmlns:a16="http://schemas.microsoft.com/office/drawing/2014/main" id="{3DBED561-4550-0638-DF2A-39B2837BE6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5400000">
          <a:off x="-340868" y="3999970"/>
          <a:ext cx="3261663" cy="2360355"/>
        </a:xfrm>
        <a:prstGeom prst="rect">
          <a:avLst/>
        </a:prstGeom>
      </xdr:spPr>
    </xdr:pic>
    <xdr:clientData/>
  </xdr:twoCellAnchor>
  <xdr:twoCellAnchor>
    <xdr:from>
      <xdr:col>7</xdr:col>
      <xdr:colOff>110290</xdr:colOff>
      <xdr:row>26</xdr:row>
      <xdr:rowOff>40107</xdr:rowOff>
    </xdr:from>
    <xdr:to>
      <xdr:col>10</xdr:col>
      <xdr:colOff>80211</xdr:colOff>
      <xdr:row>27</xdr:row>
      <xdr:rowOff>130343</xdr:rowOff>
    </xdr:to>
    <xdr:sp macro="" textlink="">
      <xdr:nvSpPr>
        <xdr:cNvPr id="13" name="Rectángulo 12">
          <a:extLst>
            <a:ext uri="{FF2B5EF4-FFF2-40B4-BE49-F238E27FC236}">
              <a16:creationId xmlns:a16="http://schemas.microsoft.com/office/drawing/2014/main" id="{5F47CE6D-0E3E-FB29-466E-BAAF37B1AE73}"/>
            </a:ext>
          </a:extLst>
        </xdr:cNvPr>
        <xdr:cNvSpPr/>
      </xdr:nvSpPr>
      <xdr:spPr>
        <a:xfrm rot="19145738">
          <a:off x="1373606" y="5444291"/>
          <a:ext cx="651710" cy="25065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4DAC9D9B-BE3E-44EE-A16E-94D2AAE4781E}"/>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63267537-4E38-464C-A0F0-9C7BC644B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2086A141-D263-4C43-978B-48391C2F64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D3C2A861-D3E7-491C-8954-40D42E485AFC}"/>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16A0D404-AA25-4148-AAA6-93CFF0A6ACC7}"/>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A6619B9C-D6FD-4B2A-A739-86C37C1873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8387D36C-EB6A-4097-BFAD-1913A6230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7AB66DEB-77FA-4C57-A723-08170E4E398A}"/>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8B0BCE9C-A89D-45B5-9276-9B0DE7FA79A8}"/>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05CD3E47-8D67-4720-9DA0-6067BF74D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D5A63848-88B7-41E2-A710-B20538CD9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C4C2FDA5-C177-4129-9A43-AF33E7E8D796}"/>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E6AFF083-1C8A-4D8D-ACCB-BF582A628C99}"/>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356B6A6B-7E70-4C57-A4D8-5C1FED054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0E6D65D1-81CE-4377-88B1-9DA9A2A0C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9D47E148-995C-48AC-AA7A-34B0770DAAF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08055D71-CB74-478F-A6A6-94B16A1BFB10}"/>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BBD45CAD-DA14-483B-98D2-5BDFC4D6D4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4D63C090-4EF2-45B3-B2EC-75A13B78C6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4D899018-B019-41FB-A733-18E112A6CB47}"/>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6D77813D-DE73-44EC-BFFF-27B0D76C7653}"/>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AA9D2DBD-61AC-404D-932B-F3181448E4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26297803-B4F7-4E63-9769-7A4735EE79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D85380A5-69CE-4D2F-A92C-9BC4877F9F1B}"/>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22BB72A7-5011-45B8-BA68-05261D8DCFFE}"/>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FCF5ED7C-A1F1-4C20-A6E4-08EC92AF74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E8F31220-F481-4A69-A8EE-4E2157477D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D7D6ADF4-4480-4870-96E5-3994F6A82B59}"/>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702B24A3-F0EB-43D1-829A-11C8F81F97C6}"/>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44E5CE11-1244-4A40-BBA6-A21EA2D26C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993323D5-6D5A-4D2A-B622-3956B2A134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FA370544-D0A1-457A-B97A-E6476723283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5E820AB-2D1B-4B9D-8247-8E3E899F5A4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94E4C4BB-24F0-4DAF-84E8-D41183E09F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14</xdr:col>
      <xdr:colOff>10028</xdr:colOff>
      <xdr:row>14</xdr:row>
      <xdr:rowOff>80208</xdr:rowOff>
    </xdr:from>
    <xdr:to>
      <xdr:col>26</xdr:col>
      <xdr:colOff>134629</xdr:colOff>
      <xdr:row>34</xdr:row>
      <xdr:rowOff>121814</xdr:rowOff>
    </xdr:to>
    <xdr:pic>
      <xdr:nvPicPr>
        <xdr:cNvPr id="4" name="Imagen 3">
          <a:extLst>
            <a:ext uri="{FF2B5EF4-FFF2-40B4-BE49-F238E27FC236}">
              <a16:creationId xmlns:a16="http://schemas.microsoft.com/office/drawing/2014/main" id="{357B160C-65FD-43D9-AFF4-6AAA4BDB13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77028" y="3529261"/>
          <a:ext cx="2290285" cy="3240000"/>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854891A9-CC56-4886-BC81-5A17B5EE42EC}"/>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06F5426-6EF9-44E7-A56F-7671066710B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13</xdr:col>
      <xdr:colOff>160423</xdr:colOff>
      <xdr:row>14</xdr:row>
      <xdr:rowOff>60156</xdr:rowOff>
    </xdr:from>
    <xdr:to>
      <xdr:col>26</xdr:col>
      <xdr:colOff>104550</xdr:colOff>
      <xdr:row>34</xdr:row>
      <xdr:rowOff>61656</xdr:rowOff>
    </xdr:to>
    <xdr:pic>
      <xdr:nvPicPr>
        <xdr:cNvPr id="4" name="Imagen 3">
          <a:extLst>
            <a:ext uri="{FF2B5EF4-FFF2-40B4-BE49-F238E27FC236}">
              <a16:creationId xmlns:a16="http://schemas.microsoft.com/office/drawing/2014/main" id="{04C6CC72-2846-4CCA-9FB0-57DC27F75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a:ln>
          <a:solidFill>
            <a:sysClr val="windowText" lastClr="000000"/>
          </a:solidFill>
        </a:ln>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21E17D27-590D-411F-A1EC-8B5E60ECE8E4}"/>
            </a:ext>
          </a:extLst>
        </xdr:cNvPr>
        <xdr:cNvPicPr>
          <a:picLocks noChangeAspect="1"/>
        </xdr:cNvPicPr>
      </xdr:nvPicPr>
      <xdr:blipFill>
        <a:blip xmlns:r="http://schemas.openxmlformats.org/officeDocument/2006/relationships" r:embed="rId2"/>
        <a:stretch>
          <a:fillRect/>
        </a:stretch>
      </xdr:blipFill>
      <xdr:spPr>
        <a:xfrm>
          <a:off x="130338" y="50129"/>
          <a:ext cx="666620" cy="864000"/>
        </a:xfrm>
        <a:prstGeom prst="rect">
          <a:avLst/>
        </a:prstGeom>
      </xdr:spPr>
    </xdr:pic>
    <xdr:clientData/>
  </xdr:twoCellAnchor>
  <xdr:twoCellAnchor editAs="oneCell">
    <xdr:from>
      <xdr:col>1</xdr:col>
      <xdr:colOff>70914</xdr:colOff>
      <xdr:row>14</xdr:row>
      <xdr:rowOff>80212</xdr:rowOff>
    </xdr:from>
    <xdr:to>
      <xdr:col>12</xdr:col>
      <xdr:colOff>20053</xdr:colOff>
      <xdr:row>34</xdr:row>
      <xdr:rowOff>48095</xdr:rowOff>
    </xdr:to>
    <xdr:pic>
      <xdr:nvPicPr>
        <xdr:cNvPr id="7" name="Imagen 6">
          <a:extLst>
            <a:ext uri="{FF2B5EF4-FFF2-40B4-BE49-F238E27FC236}">
              <a16:creationId xmlns:a16="http://schemas.microsoft.com/office/drawing/2014/main" id="{D0EA278D-9269-72B5-06F2-D3FD59C79F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14445" y="4656571"/>
          <a:ext cx="3206383" cy="2074718"/>
        </a:xfrm>
        <a:prstGeom prst="rect">
          <a:avLst/>
        </a:prstGeom>
        <a:ln>
          <a:solidFill>
            <a:sysClr val="windowText" lastClr="000000"/>
          </a:solidFill>
        </a:ln>
      </xdr:spPr>
    </xdr:pic>
    <xdr:clientData/>
  </xdr:twoCellAnchor>
  <xdr:twoCellAnchor>
    <xdr:from>
      <xdr:col>7</xdr:col>
      <xdr:colOff>70184</xdr:colOff>
      <xdr:row>17</xdr:row>
      <xdr:rowOff>60161</xdr:rowOff>
    </xdr:from>
    <xdr:to>
      <xdr:col>10</xdr:col>
      <xdr:colOff>110290</xdr:colOff>
      <xdr:row>28</xdr:row>
      <xdr:rowOff>30082</xdr:rowOff>
    </xdr:to>
    <xdr:sp macro="" textlink="">
      <xdr:nvSpPr>
        <xdr:cNvPr id="8" name="Rectángulo 7">
          <a:extLst>
            <a:ext uri="{FF2B5EF4-FFF2-40B4-BE49-F238E27FC236}">
              <a16:creationId xmlns:a16="http://schemas.microsoft.com/office/drawing/2014/main" id="{856E0FEC-4832-16D3-C5BE-C85CA70EE3D0}"/>
            </a:ext>
          </a:extLst>
        </xdr:cNvPr>
        <xdr:cNvSpPr/>
      </xdr:nvSpPr>
      <xdr:spPr>
        <a:xfrm>
          <a:off x="1333500" y="4582029"/>
          <a:ext cx="721895" cy="173455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90237</xdr:colOff>
      <xdr:row>16</xdr:row>
      <xdr:rowOff>120315</xdr:rowOff>
    </xdr:from>
    <xdr:to>
      <xdr:col>22</xdr:col>
      <xdr:colOff>10027</xdr:colOff>
      <xdr:row>18</xdr:row>
      <xdr:rowOff>130342</xdr:rowOff>
    </xdr:to>
    <xdr:sp macro="" textlink="">
      <xdr:nvSpPr>
        <xdr:cNvPr id="9" name="Elipse 8">
          <a:extLst>
            <a:ext uri="{FF2B5EF4-FFF2-40B4-BE49-F238E27FC236}">
              <a16:creationId xmlns:a16="http://schemas.microsoft.com/office/drawing/2014/main" id="{140D480D-C23E-07B8-DF7D-2B10B73376D3}"/>
            </a:ext>
          </a:extLst>
        </xdr:cNvPr>
        <xdr:cNvSpPr/>
      </xdr:nvSpPr>
      <xdr:spPr>
        <a:xfrm>
          <a:off x="3479132" y="4441657"/>
          <a:ext cx="641684" cy="330869"/>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110290</xdr:colOff>
      <xdr:row>17</xdr:row>
      <xdr:rowOff>140369</xdr:rowOff>
    </xdr:from>
    <xdr:to>
      <xdr:col>18</xdr:col>
      <xdr:colOff>70184</xdr:colOff>
      <xdr:row>18</xdr:row>
      <xdr:rowOff>150395</xdr:rowOff>
    </xdr:to>
    <xdr:cxnSp macro="">
      <xdr:nvCxnSpPr>
        <xdr:cNvPr id="11" name="Conector recto de flecha 10">
          <a:extLst>
            <a:ext uri="{FF2B5EF4-FFF2-40B4-BE49-F238E27FC236}">
              <a16:creationId xmlns:a16="http://schemas.microsoft.com/office/drawing/2014/main" id="{0556AE28-82AC-C1BB-5A64-C4C8C2CF6258}"/>
            </a:ext>
          </a:extLst>
        </xdr:cNvPr>
        <xdr:cNvCxnSpPr/>
      </xdr:nvCxnSpPr>
      <xdr:spPr>
        <a:xfrm flipV="1">
          <a:off x="2055395" y="4622132"/>
          <a:ext cx="1403684" cy="170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88421377-6567-4BAA-9C95-C814C487530C}"/>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111791</xdr:rowOff>
    </xdr:to>
    <xdr:pic>
      <xdr:nvPicPr>
        <xdr:cNvPr id="3" name="Imagen 2">
          <a:extLst>
            <a:ext uri="{FF2B5EF4-FFF2-40B4-BE49-F238E27FC236}">
              <a16:creationId xmlns:a16="http://schemas.microsoft.com/office/drawing/2014/main" id="{6EA39428-4DB7-4B5B-A39B-30FF9F4C19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4051636"/>
          <a:ext cx="2289286" cy="3270580"/>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101761</xdr:rowOff>
    </xdr:to>
    <xdr:pic>
      <xdr:nvPicPr>
        <xdr:cNvPr id="4" name="Imagen 3">
          <a:extLst>
            <a:ext uri="{FF2B5EF4-FFF2-40B4-BE49-F238E27FC236}">
              <a16:creationId xmlns:a16="http://schemas.microsoft.com/office/drawing/2014/main" id="{47DDEAD8-919B-430A-BC59-F33B0EA4AD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4041606"/>
          <a:ext cx="2296802" cy="3270580"/>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2FE3F3B6-0EA5-4B52-AB2C-BAC062A17EBD}"/>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29</xdr:col>
      <xdr:colOff>433918</xdr:colOff>
      <xdr:row>36</xdr:row>
      <xdr:rowOff>42332</xdr:rowOff>
    </xdr:from>
    <xdr:to>
      <xdr:col>33</xdr:col>
      <xdr:colOff>553509</xdr:colOff>
      <xdr:row>48</xdr:row>
      <xdr:rowOff>83008</xdr:rowOff>
    </xdr:to>
    <xdr:pic>
      <xdr:nvPicPr>
        <xdr:cNvPr id="6" name="Imagen 5">
          <a:extLst>
            <a:ext uri="{FF2B5EF4-FFF2-40B4-BE49-F238E27FC236}">
              <a16:creationId xmlns:a16="http://schemas.microsoft.com/office/drawing/2014/main" id="{0CD2CFB2-AEB2-CD56-E529-86248EAC1D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2715"/>
        <a:stretch/>
      </xdr:blipFill>
      <xdr:spPr>
        <a:xfrm>
          <a:off x="5672668" y="5460999"/>
          <a:ext cx="2878666" cy="1903342"/>
        </a:xfrm>
        <a:prstGeom prst="rect">
          <a:avLst/>
        </a:prstGeom>
      </xdr:spPr>
    </xdr:pic>
    <xdr:clientData/>
  </xdr:twoCellAnchor>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253ABA1C-3FD8-488B-A030-ACE91E092F5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237D0ACA-A2C8-4614-B832-CEF1154BC480}"/>
            </a:ext>
          </a:extLst>
        </xdr:cNvPr>
        <xdr:cNvPicPr>
          <a:picLocks noChangeAspect="1"/>
        </xdr:cNvPicPr>
      </xdr:nvPicPr>
      <xdr:blipFill>
        <a:blip xmlns:r="http://schemas.openxmlformats.org/officeDocument/2006/relationships" r:embed="rId2"/>
        <a:stretch>
          <a:fillRect/>
        </a:stretch>
      </xdr:blipFill>
      <xdr:spPr>
        <a:xfrm>
          <a:off x="130338" y="50129"/>
          <a:ext cx="666620" cy="864000"/>
        </a:xfrm>
        <a:prstGeom prst="rect">
          <a:avLst/>
        </a:prstGeom>
      </xdr:spPr>
    </xdr:pic>
    <xdr:clientData/>
  </xdr:twoCellAnchor>
  <xdr:twoCellAnchor>
    <xdr:from>
      <xdr:col>31</xdr:col>
      <xdr:colOff>460218</xdr:colOff>
      <xdr:row>38</xdr:row>
      <xdr:rowOff>30079</xdr:rowOff>
    </xdr:from>
    <xdr:to>
      <xdr:col>31</xdr:col>
      <xdr:colOff>477844</xdr:colOff>
      <xdr:row>39</xdr:row>
      <xdr:rowOff>125329</xdr:rowOff>
    </xdr:to>
    <xdr:sp macro="" textlink="">
      <xdr:nvSpPr>
        <xdr:cNvPr id="12" name="Rectángulo 11">
          <a:extLst>
            <a:ext uri="{FF2B5EF4-FFF2-40B4-BE49-F238E27FC236}">
              <a16:creationId xmlns:a16="http://schemas.microsoft.com/office/drawing/2014/main" id="{251A104A-F830-7BF3-5D75-7C83DCBBCAA4}"/>
            </a:ext>
          </a:extLst>
        </xdr:cNvPr>
        <xdr:cNvSpPr/>
      </xdr:nvSpPr>
      <xdr:spPr>
        <a:xfrm>
          <a:off x="7172836" y="5805237"/>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31</xdr:col>
      <xdr:colOff>415157</xdr:colOff>
      <xdr:row>39</xdr:row>
      <xdr:rowOff>102436</xdr:rowOff>
    </xdr:from>
    <xdr:to>
      <xdr:col>33</xdr:col>
      <xdr:colOff>90234</xdr:colOff>
      <xdr:row>39</xdr:row>
      <xdr:rowOff>118460</xdr:rowOff>
    </xdr:to>
    <xdr:sp macro="" textlink="">
      <xdr:nvSpPr>
        <xdr:cNvPr id="13" name="Rectángulo 12">
          <a:extLst>
            <a:ext uri="{FF2B5EF4-FFF2-40B4-BE49-F238E27FC236}">
              <a16:creationId xmlns:a16="http://schemas.microsoft.com/office/drawing/2014/main" id="{6C6BF509-6283-4CF8-A6C8-5294F608FDDF}"/>
            </a:ext>
          </a:extLst>
        </xdr:cNvPr>
        <xdr:cNvSpPr/>
      </xdr:nvSpPr>
      <xdr:spPr>
        <a:xfrm rot="5400000">
          <a:off x="7611519" y="5554271"/>
          <a:ext cx="16024" cy="983512"/>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188273</xdr:colOff>
      <xdr:row>38</xdr:row>
      <xdr:rowOff>31749</xdr:rowOff>
    </xdr:from>
    <xdr:to>
      <xdr:col>32</xdr:col>
      <xdr:colOff>205899</xdr:colOff>
      <xdr:row>39</xdr:row>
      <xdr:rowOff>126999</xdr:rowOff>
    </xdr:to>
    <xdr:sp macro="" textlink="">
      <xdr:nvSpPr>
        <xdr:cNvPr id="14" name="Rectángulo 13">
          <a:extLst>
            <a:ext uri="{FF2B5EF4-FFF2-40B4-BE49-F238E27FC236}">
              <a16:creationId xmlns:a16="http://schemas.microsoft.com/office/drawing/2014/main" id="{62105725-86D7-4043-94A3-2CD6BAF3AA1C}"/>
            </a:ext>
          </a:extLst>
        </xdr:cNvPr>
        <xdr:cNvSpPr/>
      </xdr:nvSpPr>
      <xdr:spPr>
        <a:xfrm>
          <a:off x="7427273" y="5806907"/>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288536</xdr:colOff>
      <xdr:row>38</xdr:row>
      <xdr:rowOff>26735</xdr:rowOff>
    </xdr:from>
    <xdr:to>
      <xdr:col>32</xdr:col>
      <xdr:colOff>306162</xdr:colOff>
      <xdr:row>39</xdr:row>
      <xdr:rowOff>121985</xdr:rowOff>
    </xdr:to>
    <xdr:sp macro="" textlink="">
      <xdr:nvSpPr>
        <xdr:cNvPr id="15" name="Rectángulo 14">
          <a:extLst>
            <a:ext uri="{FF2B5EF4-FFF2-40B4-BE49-F238E27FC236}">
              <a16:creationId xmlns:a16="http://schemas.microsoft.com/office/drawing/2014/main" id="{E47A1336-BE3F-4151-9B9B-A7E4853F1E10}"/>
            </a:ext>
          </a:extLst>
        </xdr:cNvPr>
        <xdr:cNvSpPr/>
      </xdr:nvSpPr>
      <xdr:spPr>
        <a:xfrm>
          <a:off x="7527536" y="5801893"/>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355712</xdr:colOff>
      <xdr:row>38</xdr:row>
      <xdr:rowOff>28740</xdr:rowOff>
    </xdr:from>
    <xdr:to>
      <xdr:col>32</xdr:col>
      <xdr:colOff>373338</xdr:colOff>
      <xdr:row>39</xdr:row>
      <xdr:rowOff>123990</xdr:rowOff>
    </xdr:to>
    <xdr:sp macro="" textlink="">
      <xdr:nvSpPr>
        <xdr:cNvPr id="16" name="Rectángulo 15">
          <a:extLst>
            <a:ext uri="{FF2B5EF4-FFF2-40B4-BE49-F238E27FC236}">
              <a16:creationId xmlns:a16="http://schemas.microsoft.com/office/drawing/2014/main" id="{3F546D75-D8A0-4761-BC4A-8BDB129BE537}"/>
            </a:ext>
          </a:extLst>
        </xdr:cNvPr>
        <xdr:cNvSpPr/>
      </xdr:nvSpPr>
      <xdr:spPr>
        <a:xfrm>
          <a:off x="7594712" y="5803898"/>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468007</xdr:colOff>
      <xdr:row>38</xdr:row>
      <xdr:rowOff>30745</xdr:rowOff>
    </xdr:from>
    <xdr:to>
      <xdr:col>32</xdr:col>
      <xdr:colOff>485633</xdr:colOff>
      <xdr:row>39</xdr:row>
      <xdr:rowOff>125995</xdr:rowOff>
    </xdr:to>
    <xdr:sp macro="" textlink="">
      <xdr:nvSpPr>
        <xdr:cNvPr id="17" name="Rectángulo 16">
          <a:extLst>
            <a:ext uri="{FF2B5EF4-FFF2-40B4-BE49-F238E27FC236}">
              <a16:creationId xmlns:a16="http://schemas.microsoft.com/office/drawing/2014/main" id="{7876FD7C-A8FF-4A73-BC7D-F0948042ED4D}"/>
            </a:ext>
          </a:extLst>
        </xdr:cNvPr>
        <xdr:cNvSpPr/>
      </xdr:nvSpPr>
      <xdr:spPr>
        <a:xfrm>
          <a:off x="7707007" y="5805903"/>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605367</xdr:colOff>
      <xdr:row>38</xdr:row>
      <xdr:rowOff>32751</xdr:rowOff>
    </xdr:from>
    <xdr:to>
      <xdr:col>32</xdr:col>
      <xdr:colOff>622993</xdr:colOff>
      <xdr:row>39</xdr:row>
      <xdr:rowOff>128001</xdr:rowOff>
    </xdr:to>
    <xdr:sp macro="" textlink="">
      <xdr:nvSpPr>
        <xdr:cNvPr id="18" name="Rectángulo 17">
          <a:extLst>
            <a:ext uri="{FF2B5EF4-FFF2-40B4-BE49-F238E27FC236}">
              <a16:creationId xmlns:a16="http://schemas.microsoft.com/office/drawing/2014/main" id="{E00B087A-F7E6-4DF5-A993-FCEEE9076C3E}"/>
            </a:ext>
          </a:extLst>
        </xdr:cNvPr>
        <xdr:cNvSpPr/>
      </xdr:nvSpPr>
      <xdr:spPr>
        <a:xfrm>
          <a:off x="7844367" y="5807909"/>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682570</xdr:colOff>
      <xdr:row>38</xdr:row>
      <xdr:rowOff>34756</xdr:rowOff>
    </xdr:from>
    <xdr:to>
      <xdr:col>32</xdr:col>
      <xdr:colOff>700196</xdr:colOff>
      <xdr:row>39</xdr:row>
      <xdr:rowOff>130006</xdr:rowOff>
    </xdr:to>
    <xdr:sp macro="" textlink="">
      <xdr:nvSpPr>
        <xdr:cNvPr id="19" name="Rectángulo 18">
          <a:extLst>
            <a:ext uri="{FF2B5EF4-FFF2-40B4-BE49-F238E27FC236}">
              <a16:creationId xmlns:a16="http://schemas.microsoft.com/office/drawing/2014/main" id="{EE33984A-2D66-4DA0-994E-5A45EA6C4093}"/>
            </a:ext>
          </a:extLst>
        </xdr:cNvPr>
        <xdr:cNvSpPr/>
      </xdr:nvSpPr>
      <xdr:spPr>
        <a:xfrm>
          <a:off x="7921570" y="5809914"/>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772027</xdr:colOff>
      <xdr:row>38</xdr:row>
      <xdr:rowOff>35092</xdr:rowOff>
    </xdr:from>
    <xdr:to>
      <xdr:col>33</xdr:col>
      <xdr:colOff>7600</xdr:colOff>
      <xdr:row>39</xdr:row>
      <xdr:rowOff>130342</xdr:rowOff>
    </xdr:to>
    <xdr:sp macro="" textlink="">
      <xdr:nvSpPr>
        <xdr:cNvPr id="20" name="Rectángulo 19">
          <a:extLst>
            <a:ext uri="{FF2B5EF4-FFF2-40B4-BE49-F238E27FC236}">
              <a16:creationId xmlns:a16="http://schemas.microsoft.com/office/drawing/2014/main" id="{C5021E7A-7044-408B-96AD-32A551DA0A06}"/>
            </a:ext>
          </a:extLst>
        </xdr:cNvPr>
        <xdr:cNvSpPr/>
      </xdr:nvSpPr>
      <xdr:spPr>
        <a:xfrm>
          <a:off x="8011027" y="5810250"/>
          <a:ext cx="17626" cy="255671"/>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31</xdr:col>
      <xdr:colOff>422012</xdr:colOff>
      <xdr:row>38</xdr:row>
      <xdr:rowOff>25796</xdr:rowOff>
    </xdr:from>
    <xdr:to>
      <xdr:col>33</xdr:col>
      <xdr:colOff>97089</xdr:colOff>
      <xdr:row>38</xdr:row>
      <xdr:rowOff>41820</xdr:rowOff>
    </xdr:to>
    <xdr:sp macro="" textlink="">
      <xdr:nvSpPr>
        <xdr:cNvPr id="21" name="Rectángulo 20">
          <a:extLst>
            <a:ext uri="{FF2B5EF4-FFF2-40B4-BE49-F238E27FC236}">
              <a16:creationId xmlns:a16="http://schemas.microsoft.com/office/drawing/2014/main" id="{1E8E1585-EB70-4B88-80FB-2D35C12DA83A}"/>
            </a:ext>
          </a:extLst>
        </xdr:cNvPr>
        <xdr:cNvSpPr/>
      </xdr:nvSpPr>
      <xdr:spPr>
        <a:xfrm rot="5400000">
          <a:off x="7582812" y="5354652"/>
          <a:ext cx="16024" cy="978812"/>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29106</xdr:colOff>
      <xdr:row>38</xdr:row>
      <xdr:rowOff>31749</xdr:rowOff>
    </xdr:from>
    <xdr:to>
      <xdr:col>32</xdr:col>
      <xdr:colOff>46732</xdr:colOff>
      <xdr:row>39</xdr:row>
      <xdr:rowOff>126999</xdr:rowOff>
    </xdr:to>
    <xdr:sp macro="" textlink="">
      <xdr:nvSpPr>
        <xdr:cNvPr id="22" name="Rectángulo 21">
          <a:extLst>
            <a:ext uri="{FF2B5EF4-FFF2-40B4-BE49-F238E27FC236}">
              <a16:creationId xmlns:a16="http://schemas.microsoft.com/office/drawing/2014/main" id="{3A6C70AF-FAFD-4978-9A08-5293AAB658FB}"/>
            </a:ext>
          </a:extLst>
        </xdr:cNvPr>
        <xdr:cNvSpPr/>
      </xdr:nvSpPr>
      <xdr:spPr>
        <a:xfrm>
          <a:off x="7232387" y="5841999"/>
          <a:ext cx="17626" cy="255984"/>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32</xdr:col>
      <xdr:colOff>116022</xdr:colOff>
      <xdr:row>38</xdr:row>
      <xdr:rowOff>29368</xdr:rowOff>
    </xdr:from>
    <xdr:to>
      <xdr:col>32</xdr:col>
      <xdr:colOff>133648</xdr:colOff>
      <xdr:row>39</xdr:row>
      <xdr:rowOff>124618</xdr:rowOff>
    </xdr:to>
    <xdr:sp macro="" textlink="">
      <xdr:nvSpPr>
        <xdr:cNvPr id="23" name="Rectángulo 22">
          <a:extLst>
            <a:ext uri="{FF2B5EF4-FFF2-40B4-BE49-F238E27FC236}">
              <a16:creationId xmlns:a16="http://schemas.microsoft.com/office/drawing/2014/main" id="{9F91BE06-117E-45F6-951B-9C101257F748}"/>
            </a:ext>
          </a:extLst>
        </xdr:cNvPr>
        <xdr:cNvSpPr/>
      </xdr:nvSpPr>
      <xdr:spPr>
        <a:xfrm>
          <a:off x="7319303" y="5839618"/>
          <a:ext cx="17626" cy="255984"/>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31</xdr:col>
      <xdr:colOff>396292</xdr:colOff>
      <xdr:row>38</xdr:row>
      <xdr:rowOff>19843</xdr:rowOff>
    </xdr:from>
    <xdr:to>
      <xdr:col>31</xdr:col>
      <xdr:colOff>413918</xdr:colOff>
      <xdr:row>40</xdr:row>
      <xdr:rowOff>41672</xdr:rowOff>
    </xdr:to>
    <xdr:sp macro="" textlink="">
      <xdr:nvSpPr>
        <xdr:cNvPr id="24" name="Rectángulo 23">
          <a:extLst>
            <a:ext uri="{FF2B5EF4-FFF2-40B4-BE49-F238E27FC236}">
              <a16:creationId xmlns:a16="http://schemas.microsoft.com/office/drawing/2014/main" id="{E557A7FA-7C5A-44B0-83D2-D452C7253F7B}"/>
            </a:ext>
          </a:extLst>
        </xdr:cNvPr>
        <xdr:cNvSpPr/>
      </xdr:nvSpPr>
      <xdr:spPr>
        <a:xfrm flipH="1">
          <a:off x="7075698" y="5830093"/>
          <a:ext cx="17626" cy="343298"/>
        </a:xfrm>
        <a:prstGeom prst="rect">
          <a:avLst/>
        </a:prstGeom>
        <a:noFill/>
        <a:ln w="63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142875</xdr:colOff>
      <xdr:row>25</xdr:row>
      <xdr:rowOff>19049</xdr:rowOff>
    </xdr:from>
    <xdr:to>
      <xdr:col>23</xdr:col>
      <xdr:colOff>123825</xdr:colOff>
      <xdr:row>45</xdr:row>
      <xdr:rowOff>142875</xdr:rowOff>
    </xdr:to>
    <xdr:pic>
      <xdr:nvPicPr>
        <xdr:cNvPr id="28" name="Imagen 27">
          <a:extLst>
            <a:ext uri="{FF2B5EF4-FFF2-40B4-BE49-F238E27FC236}">
              <a16:creationId xmlns:a16="http://schemas.microsoft.com/office/drawing/2014/main" id="{F4AA3BE8-34D2-89F5-9D59-2CE5FA2E81C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6" t="813" r="7261" b="3823"/>
        <a:stretch/>
      </xdr:blipFill>
      <xdr:spPr>
        <a:xfrm>
          <a:off x="323850" y="5181599"/>
          <a:ext cx="4095750" cy="335280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13938</xdr:colOff>
      <xdr:row>16</xdr:row>
      <xdr:rowOff>50131</xdr:rowOff>
    </xdr:from>
    <xdr:to>
      <xdr:col>12</xdr:col>
      <xdr:colOff>30078</xdr:colOff>
      <xdr:row>36</xdr:row>
      <xdr:rowOff>139562</xdr:rowOff>
    </xdr:to>
    <xdr:pic>
      <xdr:nvPicPr>
        <xdr:cNvPr id="6" name="Imagen 5">
          <a:extLst>
            <a:ext uri="{FF2B5EF4-FFF2-40B4-BE49-F238E27FC236}">
              <a16:creationId xmlns:a16="http://schemas.microsoft.com/office/drawing/2014/main" id="{732ABCE9-8746-2565-0AD6-230CC4C13C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468878" y="3982000"/>
          <a:ext cx="3287825" cy="2322193"/>
        </a:xfrm>
        <a:prstGeom prst="rect">
          <a:avLst/>
        </a:prstGeom>
      </xdr:spPr>
    </xdr:pic>
    <xdr:clientData/>
  </xdr:twoCellAnchor>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2366B34-4A47-46FF-BC62-7335C8706B3A}"/>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13</xdr:col>
      <xdr:colOff>160423</xdr:colOff>
      <xdr:row>16</xdr:row>
      <xdr:rowOff>60156</xdr:rowOff>
    </xdr:from>
    <xdr:to>
      <xdr:col>26</xdr:col>
      <xdr:colOff>104550</xdr:colOff>
      <xdr:row>36</xdr:row>
      <xdr:rowOff>101762</xdr:rowOff>
    </xdr:to>
    <xdr:pic>
      <xdr:nvPicPr>
        <xdr:cNvPr id="4" name="Imagen 3">
          <a:extLst>
            <a:ext uri="{FF2B5EF4-FFF2-40B4-BE49-F238E27FC236}">
              <a16:creationId xmlns:a16="http://schemas.microsoft.com/office/drawing/2014/main" id="{C979E99E-C2AB-4F41-AEB9-EF0631965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774906"/>
          <a:ext cx="2296802" cy="3270580"/>
        </a:xfrm>
        <a:prstGeom prst="rect">
          <a:avLst/>
        </a:prstGeom>
        <a:ln>
          <a:solidFill>
            <a:schemeClr val="tx1"/>
          </a:solidFill>
        </a:ln>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7233A2A6-573A-45BC-AD1E-49AAC1D74661}"/>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twoCellAnchor>
    <xdr:from>
      <xdr:col>18</xdr:col>
      <xdr:colOff>100263</xdr:colOff>
      <xdr:row>19</xdr:row>
      <xdr:rowOff>0</xdr:rowOff>
    </xdr:from>
    <xdr:to>
      <xdr:col>22</xdr:col>
      <xdr:colOff>130343</xdr:colOff>
      <xdr:row>21</xdr:row>
      <xdr:rowOff>50131</xdr:rowOff>
    </xdr:to>
    <xdr:sp macro="" textlink="">
      <xdr:nvSpPr>
        <xdr:cNvPr id="9" name="Elipse 8">
          <a:extLst>
            <a:ext uri="{FF2B5EF4-FFF2-40B4-BE49-F238E27FC236}">
              <a16:creationId xmlns:a16="http://schemas.microsoft.com/office/drawing/2014/main" id="{DCECC2BD-122B-FE89-19D5-E01C9AB9687A}"/>
            </a:ext>
          </a:extLst>
        </xdr:cNvPr>
        <xdr:cNvSpPr/>
      </xdr:nvSpPr>
      <xdr:spPr>
        <a:xfrm rot="1379268">
          <a:off x="3489158" y="3920289"/>
          <a:ext cx="751974" cy="370974"/>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90237</xdr:colOff>
      <xdr:row>20</xdr:row>
      <xdr:rowOff>100263</xdr:rowOff>
    </xdr:from>
    <xdr:to>
      <xdr:col>18</xdr:col>
      <xdr:colOff>130342</xdr:colOff>
      <xdr:row>22</xdr:row>
      <xdr:rowOff>130342</xdr:rowOff>
    </xdr:to>
    <xdr:cxnSp macro="">
      <xdr:nvCxnSpPr>
        <xdr:cNvPr id="11" name="Conector recto de flecha 10">
          <a:extLst>
            <a:ext uri="{FF2B5EF4-FFF2-40B4-BE49-F238E27FC236}">
              <a16:creationId xmlns:a16="http://schemas.microsoft.com/office/drawing/2014/main" id="{59A5BA6D-FDEB-BC3D-0D7F-75D74C88673D}"/>
            </a:ext>
          </a:extLst>
        </xdr:cNvPr>
        <xdr:cNvCxnSpPr/>
      </xdr:nvCxnSpPr>
      <xdr:spPr>
        <a:xfrm flipV="1">
          <a:off x="1604211" y="4180974"/>
          <a:ext cx="1915026" cy="3509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140368</xdr:colOff>
      <xdr:row>17</xdr:row>
      <xdr:rowOff>60158</xdr:rowOff>
    </xdr:from>
    <xdr:to>
      <xdr:col>11</xdr:col>
      <xdr:colOff>20053</xdr:colOff>
      <xdr:row>35</xdr:row>
      <xdr:rowOff>50132</xdr:rowOff>
    </xdr:to>
    <xdr:sp macro="" textlink="">
      <xdr:nvSpPr>
        <xdr:cNvPr id="10" name="Forma libre: forma 9">
          <a:extLst>
            <a:ext uri="{FF2B5EF4-FFF2-40B4-BE49-F238E27FC236}">
              <a16:creationId xmlns:a16="http://schemas.microsoft.com/office/drawing/2014/main" id="{0FE5A287-930A-B803-0410-4B98A0840B6B}"/>
            </a:ext>
          </a:extLst>
        </xdr:cNvPr>
        <xdr:cNvSpPr/>
      </xdr:nvSpPr>
      <xdr:spPr>
        <a:xfrm>
          <a:off x="320842" y="3659605"/>
          <a:ext cx="1824790" cy="2877553"/>
        </a:xfrm>
        <a:custGeom>
          <a:avLst/>
          <a:gdLst>
            <a:gd name="connsiteX0" fmla="*/ 0 w 1824790"/>
            <a:gd name="connsiteY0" fmla="*/ 2877553 h 2877553"/>
            <a:gd name="connsiteX1" fmla="*/ 431132 w 1824790"/>
            <a:gd name="connsiteY1" fmla="*/ 2867527 h 2877553"/>
            <a:gd name="connsiteX2" fmla="*/ 401053 w 1824790"/>
            <a:gd name="connsiteY2" fmla="*/ 2275974 h 2877553"/>
            <a:gd name="connsiteX3" fmla="*/ 1293395 w 1824790"/>
            <a:gd name="connsiteY3" fmla="*/ 1674395 h 2877553"/>
            <a:gd name="connsiteX4" fmla="*/ 1283369 w 1824790"/>
            <a:gd name="connsiteY4" fmla="*/ 230606 h 2877553"/>
            <a:gd name="connsiteX5" fmla="*/ 1814763 w 1824790"/>
            <a:gd name="connsiteY5" fmla="*/ 230606 h 2877553"/>
            <a:gd name="connsiteX6" fmla="*/ 1824790 w 1824790"/>
            <a:gd name="connsiteY6" fmla="*/ 0 h 2877553"/>
            <a:gd name="connsiteX7" fmla="*/ 942474 w 1824790"/>
            <a:gd name="connsiteY7" fmla="*/ 0 h 2877553"/>
            <a:gd name="connsiteX8" fmla="*/ 962526 w 1824790"/>
            <a:gd name="connsiteY8" fmla="*/ 1473869 h 2877553"/>
            <a:gd name="connsiteX9" fmla="*/ 60158 w 1824790"/>
            <a:gd name="connsiteY9" fmla="*/ 1975184 h 2877553"/>
            <a:gd name="connsiteX10" fmla="*/ 0 w 1824790"/>
            <a:gd name="connsiteY10" fmla="*/ 2877553 h 2877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824790" h="2877553">
              <a:moveTo>
                <a:pt x="0" y="2877553"/>
              </a:moveTo>
              <a:lnTo>
                <a:pt x="431132" y="2867527"/>
              </a:lnTo>
              <a:lnTo>
                <a:pt x="401053" y="2275974"/>
              </a:lnTo>
              <a:lnTo>
                <a:pt x="1293395" y="1674395"/>
              </a:lnTo>
              <a:lnTo>
                <a:pt x="1283369" y="230606"/>
              </a:lnTo>
              <a:lnTo>
                <a:pt x="1814763" y="230606"/>
              </a:lnTo>
              <a:lnTo>
                <a:pt x="1824790" y="0"/>
              </a:lnTo>
              <a:lnTo>
                <a:pt x="942474" y="0"/>
              </a:lnTo>
              <a:lnTo>
                <a:pt x="962526" y="1473869"/>
              </a:lnTo>
              <a:lnTo>
                <a:pt x="60158" y="1975184"/>
              </a:lnTo>
              <a:lnTo>
                <a:pt x="0" y="2877553"/>
              </a:lnTo>
              <a:close/>
            </a:path>
          </a:pathLst>
        </a:cu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100264</xdr:colOff>
      <xdr:row>32</xdr:row>
      <xdr:rowOff>120316</xdr:rowOff>
    </xdr:from>
    <xdr:to>
      <xdr:col>3</xdr:col>
      <xdr:colOff>0</xdr:colOff>
      <xdr:row>33</xdr:row>
      <xdr:rowOff>30079</xdr:rowOff>
    </xdr:to>
    <xdr:sp macro="" textlink="">
      <xdr:nvSpPr>
        <xdr:cNvPr id="12" name="Elipse 11">
          <a:extLst>
            <a:ext uri="{FF2B5EF4-FFF2-40B4-BE49-F238E27FC236}">
              <a16:creationId xmlns:a16="http://schemas.microsoft.com/office/drawing/2014/main" id="{C34DC31F-8605-EA4E-FC82-B57E3CB9F1CA}"/>
            </a:ext>
          </a:extLst>
        </xdr:cNvPr>
        <xdr:cNvSpPr/>
      </xdr:nvSpPr>
      <xdr:spPr>
        <a:xfrm>
          <a:off x="461211" y="6126079"/>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114201</xdr:colOff>
      <xdr:row>29</xdr:row>
      <xdr:rowOff>100263</xdr:rowOff>
    </xdr:from>
    <xdr:to>
      <xdr:col>3</xdr:col>
      <xdr:colOff>13937</xdr:colOff>
      <xdr:row>30</xdr:row>
      <xdr:rowOff>10026</xdr:rowOff>
    </xdr:to>
    <xdr:sp macro="" textlink="">
      <xdr:nvSpPr>
        <xdr:cNvPr id="13" name="Elipse 12">
          <a:extLst>
            <a:ext uri="{FF2B5EF4-FFF2-40B4-BE49-F238E27FC236}">
              <a16:creationId xmlns:a16="http://schemas.microsoft.com/office/drawing/2014/main" id="{A1C11C1A-5CA5-466D-B0E6-EC3C7CE7FAA7}"/>
            </a:ext>
          </a:extLst>
        </xdr:cNvPr>
        <xdr:cNvSpPr/>
      </xdr:nvSpPr>
      <xdr:spPr>
        <a:xfrm>
          <a:off x="475148" y="5624763"/>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66074</xdr:colOff>
      <xdr:row>26</xdr:row>
      <xdr:rowOff>152400</xdr:rowOff>
    </xdr:from>
    <xdr:to>
      <xdr:col>7</xdr:col>
      <xdr:colOff>146284</xdr:colOff>
      <xdr:row>27</xdr:row>
      <xdr:rowOff>62163</xdr:rowOff>
    </xdr:to>
    <xdr:sp macro="" textlink="">
      <xdr:nvSpPr>
        <xdr:cNvPr id="14" name="Elipse 13">
          <a:extLst>
            <a:ext uri="{FF2B5EF4-FFF2-40B4-BE49-F238E27FC236}">
              <a16:creationId xmlns:a16="http://schemas.microsoft.com/office/drawing/2014/main" id="{6668F39F-713A-42AA-AA10-2B14CC895B74}"/>
            </a:ext>
          </a:extLst>
        </xdr:cNvPr>
        <xdr:cNvSpPr/>
      </xdr:nvSpPr>
      <xdr:spPr>
        <a:xfrm>
          <a:off x="1329390" y="5195637"/>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118211</xdr:colOff>
      <xdr:row>25</xdr:row>
      <xdr:rowOff>124326</xdr:rowOff>
    </xdr:from>
    <xdr:to>
      <xdr:col>7</xdr:col>
      <xdr:colOff>198421</xdr:colOff>
      <xdr:row>26</xdr:row>
      <xdr:rowOff>34089</xdr:rowOff>
    </xdr:to>
    <xdr:sp macro="" textlink="">
      <xdr:nvSpPr>
        <xdr:cNvPr id="15" name="Elipse 14">
          <a:extLst>
            <a:ext uri="{FF2B5EF4-FFF2-40B4-BE49-F238E27FC236}">
              <a16:creationId xmlns:a16="http://schemas.microsoft.com/office/drawing/2014/main" id="{A791F5F3-EDC5-4C16-BDB6-21B7720CCCB2}"/>
            </a:ext>
          </a:extLst>
        </xdr:cNvPr>
        <xdr:cNvSpPr/>
      </xdr:nvSpPr>
      <xdr:spPr>
        <a:xfrm>
          <a:off x="1381527" y="5007142"/>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150295</xdr:colOff>
      <xdr:row>21</xdr:row>
      <xdr:rowOff>46120</xdr:rowOff>
    </xdr:from>
    <xdr:to>
      <xdr:col>7</xdr:col>
      <xdr:colOff>230505</xdr:colOff>
      <xdr:row>21</xdr:row>
      <xdr:rowOff>116304</xdr:rowOff>
    </xdr:to>
    <xdr:sp macro="" textlink="">
      <xdr:nvSpPr>
        <xdr:cNvPr id="16" name="Elipse 15">
          <a:extLst>
            <a:ext uri="{FF2B5EF4-FFF2-40B4-BE49-F238E27FC236}">
              <a16:creationId xmlns:a16="http://schemas.microsoft.com/office/drawing/2014/main" id="{9D9CC99B-2D47-4798-8ED4-026EDF7ACCC0}"/>
            </a:ext>
          </a:extLst>
        </xdr:cNvPr>
        <xdr:cNvSpPr/>
      </xdr:nvSpPr>
      <xdr:spPr>
        <a:xfrm>
          <a:off x="1413611" y="4287252"/>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122221</xdr:colOff>
      <xdr:row>17</xdr:row>
      <xdr:rowOff>98257</xdr:rowOff>
    </xdr:from>
    <xdr:to>
      <xdr:col>7</xdr:col>
      <xdr:colOff>202431</xdr:colOff>
      <xdr:row>18</xdr:row>
      <xdr:rowOff>8020</xdr:rowOff>
    </xdr:to>
    <xdr:sp macro="" textlink="">
      <xdr:nvSpPr>
        <xdr:cNvPr id="17" name="Elipse 16">
          <a:extLst>
            <a:ext uri="{FF2B5EF4-FFF2-40B4-BE49-F238E27FC236}">
              <a16:creationId xmlns:a16="http://schemas.microsoft.com/office/drawing/2014/main" id="{A9751BC2-6528-48B1-888E-8BC0AE92273D}"/>
            </a:ext>
          </a:extLst>
        </xdr:cNvPr>
        <xdr:cNvSpPr/>
      </xdr:nvSpPr>
      <xdr:spPr>
        <a:xfrm>
          <a:off x="1385537" y="3697704"/>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214463</xdr:colOff>
      <xdr:row>17</xdr:row>
      <xdr:rowOff>80210</xdr:rowOff>
    </xdr:from>
    <xdr:to>
      <xdr:col>9</xdr:col>
      <xdr:colOff>44015</xdr:colOff>
      <xdr:row>17</xdr:row>
      <xdr:rowOff>150394</xdr:rowOff>
    </xdr:to>
    <xdr:sp macro="" textlink="">
      <xdr:nvSpPr>
        <xdr:cNvPr id="18" name="Elipse 17">
          <a:extLst>
            <a:ext uri="{FF2B5EF4-FFF2-40B4-BE49-F238E27FC236}">
              <a16:creationId xmlns:a16="http://schemas.microsoft.com/office/drawing/2014/main" id="{0072AF1B-D097-4F70-9A70-17376EC517AF}"/>
            </a:ext>
          </a:extLst>
        </xdr:cNvPr>
        <xdr:cNvSpPr/>
      </xdr:nvSpPr>
      <xdr:spPr>
        <a:xfrm>
          <a:off x="1728437" y="3679657"/>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154306</xdr:colOff>
      <xdr:row>27</xdr:row>
      <xdr:rowOff>140368</xdr:rowOff>
    </xdr:from>
    <xdr:to>
      <xdr:col>6</xdr:col>
      <xdr:colOff>54042</xdr:colOff>
      <xdr:row>28</xdr:row>
      <xdr:rowOff>50131</xdr:rowOff>
    </xdr:to>
    <xdr:sp macro="" textlink="">
      <xdr:nvSpPr>
        <xdr:cNvPr id="20" name="Elipse 19">
          <a:extLst>
            <a:ext uri="{FF2B5EF4-FFF2-40B4-BE49-F238E27FC236}">
              <a16:creationId xmlns:a16="http://schemas.microsoft.com/office/drawing/2014/main" id="{CD91AEFC-7F8F-4807-8656-AE3E5F4D928B}"/>
            </a:ext>
          </a:extLst>
        </xdr:cNvPr>
        <xdr:cNvSpPr/>
      </xdr:nvSpPr>
      <xdr:spPr>
        <a:xfrm>
          <a:off x="1056674" y="5344026"/>
          <a:ext cx="80210" cy="70184"/>
        </a:xfrm>
        <a:prstGeom prst="ellipse">
          <a:avLst/>
        </a:prstGeom>
        <a:solidFill>
          <a:srgbClr val="FF0000"/>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1FC69848-7104-4C7E-AC88-F3E386525F1D}"/>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8255825D-3028-4A99-88FF-6B3CFF19104C}"/>
            </a:ext>
          </a:extLst>
        </xdr:cNvPr>
        <xdr:cNvPicPr>
          <a:picLocks noChangeAspect="1"/>
        </xdr:cNvPicPr>
      </xdr:nvPicPr>
      <xdr:blipFill>
        <a:blip xmlns:r="http://schemas.openxmlformats.org/officeDocument/2006/relationships" r:embed="rId1"/>
        <a:stretch>
          <a:fillRect/>
        </a:stretch>
      </xdr:blipFill>
      <xdr:spPr>
        <a:xfrm>
          <a:off x="130338" y="50129"/>
          <a:ext cx="666620" cy="864000"/>
        </a:xfrm>
        <a:prstGeom prst="rect">
          <a:avLst/>
        </a:prstGeom>
      </xdr:spPr>
    </xdr:pic>
    <xdr:clientData/>
  </xdr:twoCellAnchor>
  <xdr:twoCellAnchor editAs="oneCell">
    <xdr:from>
      <xdr:col>0</xdr:col>
      <xdr:colOff>140369</xdr:colOff>
      <xdr:row>14</xdr:row>
      <xdr:rowOff>47909</xdr:rowOff>
    </xdr:from>
    <xdr:to>
      <xdr:col>26</xdr:col>
      <xdr:colOff>20053</xdr:colOff>
      <xdr:row>34</xdr:row>
      <xdr:rowOff>60158</xdr:rowOff>
    </xdr:to>
    <xdr:pic>
      <xdr:nvPicPr>
        <xdr:cNvPr id="10" name="Imagen 9">
          <a:extLst>
            <a:ext uri="{FF2B5EF4-FFF2-40B4-BE49-F238E27FC236}">
              <a16:creationId xmlns:a16="http://schemas.microsoft.com/office/drawing/2014/main" id="{39EA597E-C0A9-237D-3253-49C88A00F3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369" y="3496962"/>
          <a:ext cx="4712368" cy="3270801"/>
        </a:xfrm>
        <a:prstGeom prst="rect">
          <a:avLst/>
        </a:prstGeom>
        <a:ln>
          <a:solidFill>
            <a:sysClr val="windowText" lastClr="000000"/>
          </a:solidFill>
        </a:ln>
      </xdr:spPr>
    </xdr:pic>
    <xdr:clientData/>
  </xdr:twoCellAnchor>
</xdr:wsDr>
</file>

<file path=xl/drawings/drawing56.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302164B3-9B14-46D7-8F24-3D015C1EC950}"/>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71686</xdr:rowOff>
    </xdr:to>
    <xdr:pic>
      <xdr:nvPicPr>
        <xdr:cNvPr id="3" name="Imagen 2">
          <a:extLst>
            <a:ext uri="{FF2B5EF4-FFF2-40B4-BE49-F238E27FC236}">
              <a16:creationId xmlns:a16="http://schemas.microsoft.com/office/drawing/2014/main" id="{CE7F0B1F-2393-49CD-9E89-3D45A95AB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61656</xdr:rowOff>
    </xdr:to>
    <xdr:pic>
      <xdr:nvPicPr>
        <xdr:cNvPr id="4" name="Imagen 3">
          <a:extLst>
            <a:ext uri="{FF2B5EF4-FFF2-40B4-BE49-F238E27FC236}">
              <a16:creationId xmlns:a16="http://schemas.microsoft.com/office/drawing/2014/main" id="{52236A51-3176-4F80-B8BC-8C30DE0285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33BCE09F-AEAB-47EB-ACB1-6F93D816AECE}"/>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E8B985B-4ABA-4C2A-BB64-65FF59C22874}"/>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A30468F2-FE79-407D-B474-EBFE558B98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B90F6092-8A78-4902-81FF-D2E896C305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94616B50-0118-4431-B9BB-677F2DDB3FDF}"/>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5AEEF333-CBDB-4898-882A-518E74E47817}"/>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130338</xdr:colOff>
      <xdr:row>0</xdr:row>
      <xdr:rowOff>50129</xdr:rowOff>
    </xdr:from>
    <xdr:to>
      <xdr:col>2</xdr:col>
      <xdr:colOff>25433</xdr:colOff>
      <xdr:row>4</xdr:row>
      <xdr:rowOff>152129</xdr:rowOff>
    </xdr:to>
    <xdr:pic>
      <xdr:nvPicPr>
        <xdr:cNvPr id="5" name="Imagen 4">
          <a:extLst>
            <a:ext uri="{FF2B5EF4-FFF2-40B4-BE49-F238E27FC236}">
              <a16:creationId xmlns:a16="http://schemas.microsoft.com/office/drawing/2014/main" id="{CEDD6B05-77DF-411E-A7CD-19BC804AF277}"/>
            </a:ext>
          </a:extLst>
        </xdr:cNvPr>
        <xdr:cNvPicPr>
          <a:picLocks noChangeAspect="1"/>
        </xdr:cNvPicPr>
      </xdr:nvPicPr>
      <xdr:blipFill>
        <a:blip xmlns:r="http://schemas.openxmlformats.org/officeDocument/2006/relationships" r:embed="rId1"/>
        <a:stretch>
          <a:fillRect/>
        </a:stretch>
      </xdr:blipFill>
      <xdr:spPr>
        <a:xfrm>
          <a:off x="130338" y="50129"/>
          <a:ext cx="666620" cy="864000"/>
        </a:xfrm>
        <a:prstGeom prst="rect">
          <a:avLst/>
        </a:prstGeom>
      </xdr:spPr>
    </xdr:pic>
    <xdr:clientData/>
  </xdr:twoCellAnchor>
  <xdr:twoCellAnchor editAs="oneCell">
    <xdr:from>
      <xdr:col>6</xdr:col>
      <xdr:colOff>116417</xdr:colOff>
      <xdr:row>14</xdr:row>
      <xdr:rowOff>10582</xdr:rowOff>
    </xdr:from>
    <xdr:to>
      <xdr:col>18</xdr:col>
      <xdr:colOff>122712</xdr:colOff>
      <xdr:row>34</xdr:row>
      <xdr:rowOff>83423</xdr:rowOff>
    </xdr:to>
    <xdr:pic>
      <xdr:nvPicPr>
        <xdr:cNvPr id="6" name="Imagen 5">
          <a:extLst>
            <a:ext uri="{FF2B5EF4-FFF2-40B4-BE49-F238E27FC236}">
              <a16:creationId xmlns:a16="http://schemas.microsoft.com/office/drawing/2014/main" id="{1AFB4B9D-1004-F1EF-6718-FF1A6A7EBD86}"/>
            </a:ext>
          </a:extLst>
        </xdr:cNvPr>
        <xdr:cNvPicPr>
          <a:picLocks noChangeAspect="1"/>
        </xdr:cNvPicPr>
      </xdr:nvPicPr>
      <xdr:blipFill>
        <a:blip xmlns:r="http://schemas.openxmlformats.org/officeDocument/2006/relationships" r:embed="rId2"/>
        <a:stretch>
          <a:fillRect/>
        </a:stretch>
      </xdr:blipFill>
      <xdr:spPr>
        <a:xfrm>
          <a:off x="1195917" y="3587749"/>
          <a:ext cx="2292295" cy="3237257"/>
        </a:xfrm>
        <a:prstGeom prst="rect">
          <a:avLst/>
        </a:prstGeom>
      </xdr:spPr>
    </xdr:pic>
    <xdr:clientData/>
  </xdr:twoCellAnchor>
  <xdr:twoCellAnchor>
    <xdr:from>
      <xdr:col>8</xdr:col>
      <xdr:colOff>158750</xdr:colOff>
      <xdr:row>16</xdr:row>
      <xdr:rowOff>10584</xdr:rowOff>
    </xdr:from>
    <xdr:to>
      <xdr:col>16</xdr:col>
      <xdr:colOff>31750</xdr:colOff>
      <xdr:row>33</xdr:row>
      <xdr:rowOff>105834</xdr:rowOff>
    </xdr:to>
    <xdr:sp macro="" textlink="">
      <xdr:nvSpPr>
        <xdr:cNvPr id="7" name="Forma libre: forma 6">
          <a:extLst>
            <a:ext uri="{FF2B5EF4-FFF2-40B4-BE49-F238E27FC236}">
              <a16:creationId xmlns:a16="http://schemas.microsoft.com/office/drawing/2014/main" id="{65D4C9B5-807E-D722-228E-F79103D2709E}"/>
            </a:ext>
          </a:extLst>
        </xdr:cNvPr>
        <xdr:cNvSpPr/>
      </xdr:nvSpPr>
      <xdr:spPr>
        <a:xfrm>
          <a:off x="1661583" y="3894667"/>
          <a:ext cx="1375834" cy="2794000"/>
        </a:xfrm>
        <a:custGeom>
          <a:avLst/>
          <a:gdLst>
            <a:gd name="connsiteX0" fmla="*/ 243417 w 1375834"/>
            <a:gd name="connsiteY0" fmla="*/ 2794000 h 2794000"/>
            <a:gd name="connsiteX1" fmla="*/ 0 w 1375834"/>
            <a:gd name="connsiteY1" fmla="*/ 931333 h 2794000"/>
            <a:gd name="connsiteX2" fmla="*/ 74084 w 1375834"/>
            <a:gd name="connsiteY2" fmla="*/ 603250 h 2794000"/>
            <a:gd name="connsiteX3" fmla="*/ 349250 w 1375834"/>
            <a:gd name="connsiteY3" fmla="*/ 0 h 2794000"/>
            <a:gd name="connsiteX4" fmla="*/ 349250 w 1375834"/>
            <a:gd name="connsiteY4" fmla="*/ 0 h 2794000"/>
            <a:gd name="connsiteX5" fmla="*/ 751417 w 1375834"/>
            <a:gd name="connsiteY5" fmla="*/ 137583 h 2794000"/>
            <a:gd name="connsiteX6" fmla="*/ 1058334 w 1375834"/>
            <a:gd name="connsiteY6" fmla="*/ 412750 h 2794000"/>
            <a:gd name="connsiteX7" fmla="*/ 1375834 w 1375834"/>
            <a:gd name="connsiteY7" fmla="*/ 1989666 h 2794000"/>
            <a:gd name="connsiteX8" fmla="*/ 1016000 w 1375834"/>
            <a:gd name="connsiteY8" fmla="*/ 2391833 h 2794000"/>
            <a:gd name="connsiteX9" fmla="*/ 804334 w 1375834"/>
            <a:gd name="connsiteY9" fmla="*/ 2582333 h 2794000"/>
            <a:gd name="connsiteX10" fmla="*/ 243417 w 1375834"/>
            <a:gd name="connsiteY10" fmla="*/ 2794000 h 279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375834" h="2794000">
              <a:moveTo>
                <a:pt x="243417" y="2794000"/>
              </a:moveTo>
              <a:lnTo>
                <a:pt x="0" y="931333"/>
              </a:lnTo>
              <a:lnTo>
                <a:pt x="74084" y="603250"/>
              </a:lnTo>
              <a:lnTo>
                <a:pt x="349250" y="0"/>
              </a:lnTo>
              <a:lnTo>
                <a:pt x="349250" y="0"/>
              </a:lnTo>
              <a:lnTo>
                <a:pt x="751417" y="137583"/>
              </a:lnTo>
              <a:lnTo>
                <a:pt x="1058334" y="412750"/>
              </a:lnTo>
              <a:lnTo>
                <a:pt x="1375834" y="1989666"/>
              </a:lnTo>
              <a:lnTo>
                <a:pt x="1016000" y="2391833"/>
              </a:lnTo>
              <a:lnTo>
                <a:pt x="804334" y="2582333"/>
              </a:lnTo>
              <a:lnTo>
                <a:pt x="243417" y="2794000"/>
              </a:lnTo>
              <a:close/>
            </a:path>
          </a:pathLst>
        </a:cu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51357A74-1B19-49B8-A44A-A805B814A955}"/>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9DCEB87D-CBD4-4DA9-A475-04C09BDB54A4}"/>
            </a:ext>
          </a:extLst>
        </xdr:cNvPr>
        <xdr:cNvPicPr>
          <a:picLocks noChangeAspect="1"/>
        </xdr:cNvPicPr>
      </xdr:nvPicPr>
      <xdr:blipFill>
        <a:blip xmlns:r="http://schemas.openxmlformats.org/officeDocument/2006/relationships" r:embed="rId1"/>
        <a:stretch>
          <a:fillRect/>
        </a:stretch>
      </xdr:blipFill>
      <xdr:spPr>
        <a:xfrm>
          <a:off x="130338" y="50129"/>
          <a:ext cx="666620" cy="864000"/>
        </a:xfrm>
        <a:prstGeom prst="rect">
          <a:avLst/>
        </a:prstGeom>
      </xdr:spPr>
    </xdr:pic>
    <xdr:clientData/>
  </xdr:twoCellAnchor>
  <xdr:twoCellAnchor editAs="oneCell">
    <xdr:from>
      <xdr:col>0</xdr:col>
      <xdr:colOff>116330</xdr:colOff>
      <xdr:row>14</xdr:row>
      <xdr:rowOff>26334</xdr:rowOff>
    </xdr:from>
    <xdr:to>
      <xdr:col>12</xdr:col>
      <xdr:colOff>130342</xdr:colOff>
      <xdr:row>34</xdr:row>
      <xdr:rowOff>109929</xdr:rowOff>
    </xdr:to>
    <xdr:pic>
      <xdr:nvPicPr>
        <xdr:cNvPr id="7" name="Imagen 6">
          <a:extLst>
            <a:ext uri="{FF2B5EF4-FFF2-40B4-BE49-F238E27FC236}">
              <a16:creationId xmlns:a16="http://schemas.microsoft.com/office/drawing/2014/main" id="{BB9DBA43-977E-75EE-65E9-C92CC2D6A88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rot="5400000">
          <a:off x="-364632" y="3896191"/>
          <a:ext cx="3281989" cy="2320065"/>
        </a:xfrm>
        <a:prstGeom prst="rect">
          <a:avLst/>
        </a:prstGeom>
        <a:ln>
          <a:solidFill>
            <a:schemeClr val="tx1"/>
          </a:solidFill>
        </a:ln>
      </xdr:spPr>
    </xdr:pic>
    <xdr:clientData/>
  </xdr:twoCellAnchor>
  <xdr:twoCellAnchor editAs="oneCell">
    <xdr:from>
      <xdr:col>13</xdr:col>
      <xdr:colOff>80211</xdr:colOff>
      <xdr:row>14</xdr:row>
      <xdr:rowOff>60158</xdr:rowOff>
    </xdr:from>
    <xdr:to>
      <xdr:col>24</xdr:col>
      <xdr:colOff>179784</xdr:colOff>
      <xdr:row>27</xdr:row>
      <xdr:rowOff>1</xdr:rowOff>
    </xdr:to>
    <xdr:pic>
      <xdr:nvPicPr>
        <xdr:cNvPr id="8" name="Imagen 7">
          <a:extLst>
            <a:ext uri="{FF2B5EF4-FFF2-40B4-BE49-F238E27FC236}">
              <a16:creationId xmlns:a16="http://schemas.microsoft.com/office/drawing/2014/main" id="{6CEC05FF-EA1F-43CF-86E6-9A1A0C9DED4F}"/>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66000"/>
                  </a14:imgEffect>
                </a14:imgLayer>
              </a14:imgProps>
            </a:ext>
            <a:ext uri="{28A0092B-C50C-407E-A947-70E740481C1C}">
              <a14:useLocalDpi xmlns:a14="http://schemas.microsoft.com/office/drawing/2010/main" val="0"/>
            </a:ext>
          </a:extLst>
        </a:blip>
        <a:srcRect l="4268" t="66133" r="77403" b="8802"/>
        <a:stretch/>
      </xdr:blipFill>
      <xdr:spPr>
        <a:xfrm>
          <a:off x="2566737" y="3449053"/>
          <a:ext cx="2084784" cy="2015290"/>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174A9EFC-E038-4362-B21A-71C088634892}"/>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C85ECE3A-B5F6-463B-9310-62CFE06A3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D9D93971-5475-411F-AE18-B9D7E1A561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0B8A0D3A-1BCE-4549-BD86-117278FC1954}"/>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F362D6D3-527D-4A09-9184-BF8C23307551}"/>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130338</xdr:colOff>
      <xdr:row>0</xdr:row>
      <xdr:rowOff>50129</xdr:rowOff>
    </xdr:from>
    <xdr:to>
      <xdr:col>4</xdr:col>
      <xdr:colOff>73058</xdr:colOff>
      <xdr:row>2</xdr:row>
      <xdr:rowOff>152129</xdr:rowOff>
    </xdr:to>
    <xdr:pic>
      <xdr:nvPicPr>
        <xdr:cNvPr id="3" name="Imagen 2">
          <a:extLst>
            <a:ext uri="{FF2B5EF4-FFF2-40B4-BE49-F238E27FC236}">
              <a16:creationId xmlns:a16="http://schemas.microsoft.com/office/drawing/2014/main" id="{76D4FB7E-AC40-466B-AEBF-040D82091C00}"/>
            </a:ext>
          </a:extLst>
        </xdr:cNvPr>
        <xdr:cNvPicPr>
          <a:picLocks noChangeAspect="1"/>
        </xdr:cNvPicPr>
      </xdr:nvPicPr>
      <xdr:blipFill>
        <a:blip xmlns:r="http://schemas.openxmlformats.org/officeDocument/2006/relationships" r:embed="rId1"/>
        <a:stretch>
          <a:fillRect/>
        </a:stretch>
      </xdr:blipFill>
      <xdr:spPr>
        <a:xfrm>
          <a:off x="130338" y="50129"/>
          <a:ext cx="666620" cy="864000"/>
        </a:xfrm>
        <a:prstGeom prst="rect">
          <a:avLst/>
        </a:prstGeom>
      </xdr:spPr>
    </xdr:pic>
    <xdr:clientData/>
  </xdr:twoCellAnchor>
  <xdr:twoCellAnchor editAs="oneCell">
    <xdr:from>
      <xdr:col>0</xdr:col>
      <xdr:colOff>40106</xdr:colOff>
      <xdr:row>14</xdr:row>
      <xdr:rowOff>40105</xdr:rowOff>
    </xdr:from>
    <xdr:to>
      <xdr:col>12</xdr:col>
      <xdr:colOff>110290</xdr:colOff>
      <xdr:row>21</xdr:row>
      <xdr:rowOff>126492</xdr:rowOff>
    </xdr:to>
    <xdr:pic>
      <xdr:nvPicPr>
        <xdr:cNvPr id="7" name="Imagen 6">
          <a:extLst>
            <a:ext uri="{FF2B5EF4-FFF2-40B4-BE49-F238E27FC236}">
              <a16:creationId xmlns:a16="http://schemas.microsoft.com/office/drawing/2014/main" id="{4803288F-1C0B-7477-58FF-EDEB928185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06" y="3429000"/>
          <a:ext cx="2376237" cy="1680571"/>
        </a:xfrm>
        <a:prstGeom prst="rect">
          <a:avLst/>
        </a:prstGeom>
        <a:ln>
          <a:solidFill>
            <a:schemeClr val="tx1"/>
          </a:solidFill>
        </a:ln>
      </xdr:spPr>
    </xdr:pic>
    <xdr:clientData/>
  </xdr:twoCellAnchor>
  <xdr:twoCellAnchor editAs="oneCell">
    <xdr:from>
      <xdr:col>0</xdr:col>
      <xdr:colOff>40105</xdr:colOff>
      <xdr:row>23</xdr:row>
      <xdr:rowOff>115421</xdr:rowOff>
    </xdr:from>
    <xdr:to>
      <xdr:col>12</xdr:col>
      <xdr:colOff>108477</xdr:colOff>
      <xdr:row>34</xdr:row>
      <xdr:rowOff>30078</xdr:rowOff>
    </xdr:to>
    <xdr:pic>
      <xdr:nvPicPr>
        <xdr:cNvPr id="9" name="Imagen 8">
          <a:extLst>
            <a:ext uri="{FF2B5EF4-FFF2-40B4-BE49-F238E27FC236}">
              <a16:creationId xmlns:a16="http://schemas.microsoft.com/office/drawing/2014/main" id="{E2D21ABB-3F61-42CE-DF20-68488CBC87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105" y="5138605"/>
          <a:ext cx="2374425" cy="1679289"/>
        </a:xfrm>
        <a:prstGeom prst="rect">
          <a:avLst/>
        </a:prstGeom>
        <a:ln>
          <a:solidFill>
            <a:schemeClr val="tx1"/>
          </a:solidFill>
        </a:ln>
      </xdr:spPr>
    </xdr:pic>
    <xdr:clientData/>
  </xdr:twoCellAnchor>
  <xdr:twoCellAnchor editAs="oneCell">
    <xdr:from>
      <xdr:col>14</xdr:col>
      <xdr:colOff>110289</xdr:colOff>
      <xdr:row>14</xdr:row>
      <xdr:rowOff>40106</xdr:rowOff>
    </xdr:from>
    <xdr:to>
      <xdr:col>25</xdr:col>
      <xdr:colOff>43999</xdr:colOff>
      <xdr:row>32</xdr:row>
      <xdr:rowOff>110290</xdr:rowOff>
    </xdr:to>
    <xdr:pic>
      <xdr:nvPicPr>
        <xdr:cNvPr id="11" name="Imagen 10">
          <a:extLst>
            <a:ext uri="{FF2B5EF4-FFF2-40B4-BE49-F238E27FC236}">
              <a16:creationId xmlns:a16="http://schemas.microsoft.com/office/drawing/2014/main" id="{809B3DF4-767B-DEB7-024A-A3DA3217FE1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34" t="5843" r="30728" b="7350"/>
        <a:stretch/>
      </xdr:blipFill>
      <xdr:spPr>
        <a:xfrm>
          <a:off x="2777289" y="3429001"/>
          <a:ext cx="1918921" cy="3429000"/>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13904443-98E6-49CC-931B-11828826AA8E}"/>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E0732404-8B47-4A90-B775-FD2C117239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34459EEE-B3F7-4950-B442-97D69E4C9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9C2932FC-B17F-48DB-A642-A856A0ECA4ED}"/>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00640040-5C72-4AB4-BFB8-F5ACB012D187}"/>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F4E2A75A-A048-46A9-8D14-0E9BC5E608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8775AF76-560B-47F5-8036-2E0266F66F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D6DA7CE9-A029-45FB-AACB-1D697294E9A0}"/>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100261</xdr:colOff>
      <xdr:row>0</xdr:row>
      <xdr:rowOff>48628</xdr:rowOff>
    </xdr:from>
    <xdr:to>
      <xdr:col>31</xdr:col>
      <xdr:colOff>501313</xdr:colOff>
      <xdr:row>1</xdr:row>
      <xdr:rowOff>340894</xdr:rowOff>
    </xdr:to>
    <xdr:sp macro="" textlink="">
      <xdr:nvSpPr>
        <xdr:cNvPr id="2" name="WordArt 266">
          <a:extLst>
            <a:ext uri="{FF2B5EF4-FFF2-40B4-BE49-F238E27FC236}">
              <a16:creationId xmlns:a16="http://schemas.microsoft.com/office/drawing/2014/main" id="{53AE0498-2BB2-432A-8EE0-75C9B5384A0D}"/>
            </a:ext>
          </a:extLst>
        </xdr:cNvPr>
        <xdr:cNvSpPr>
          <a:spLocks noChangeArrowheads="1" noChangeShapeType="1" noTextEdit="1"/>
        </xdr:cNvSpPr>
      </xdr:nvSpPr>
      <xdr:spPr bwMode="auto">
        <a:xfrm>
          <a:off x="2586286" y="48628"/>
          <a:ext cx="4258677" cy="673266"/>
        </a:xfrm>
        <a:prstGeom prst="rect">
          <a:avLst/>
        </a:prstGeom>
      </xdr:spPr>
      <xdr:txBody>
        <a:bodyPr wrap="none" fromWordArt="1">
          <a:prstTxWarp prst="textPlain">
            <a:avLst>
              <a:gd name="adj" fmla="val 50000"/>
            </a:avLst>
          </a:prstTxWarp>
        </a:bodyPr>
        <a:lstStyle/>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AGUAS &amp; ASEO DE YONDÓ S.A E.S.P</a:t>
          </a:r>
        </a:p>
        <a:p>
          <a:pPr algn="ctr" rtl="0"/>
          <a:r>
            <a:rPr lang="es-CO" sz="1400" b="0" kern="10" cap="none" spc="0">
              <a:ln w="0"/>
              <a:solidFill>
                <a:schemeClr val="tx1"/>
              </a:solidFill>
              <a:effectLst>
                <a:outerShdw blurRad="38100" dist="19050" dir="2700000" algn="tl" rotWithShape="0">
                  <a:schemeClr val="dk1">
                    <a:alpha val="40000"/>
                  </a:schemeClr>
                </a:outerShdw>
              </a:effectLst>
              <a:latin typeface="Arial Black"/>
            </a:rPr>
            <a:t>NIT. No. 811.021.151-6</a:t>
          </a:r>
        </a:p>
      </xdr:txBody>
    </xdr:sp>
    <xdr:clientData/>
  </xdr:twoCellAnchor>
  <xdr:twoCellAnchor editAs="oneCell">
    <xdr:from>
      <xdr:col>0</xdr:col>
      <xdr:colOff>90241</xdr:colOff>
      <xdr:row>14</xdr:row>
      <xdr:rowOff>70186</xdr:rowOff>
    </xdr:from>
    <xdr:to>
      <xdr:col>12</xdr:col>
      <xdr:colOff>74477</xdr:colOff>
      <xdr:row>34</xdr:row>
      <xdr:rowOff>111792</xdr:rowOff>
    </xdr:to>
    <xdr:pic>
      <xdr:nvPicPr>
        <xdr:cNvPr id="3" name="Imagen 2">
          <a:extLst>
            <a:ext uri="{FF2B5EF4-FFF2-40B4-BE49-F238E27FC236}">
              <a16:creationId xmlns:a16="http://schemas.microsoft.com/office/drawing/2014/main" id="{ADAE010B-E99C-4B37-B08D-ECC27F87C2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1" y="3537286"/>
          <a:ext cx="2289286" cy="3270581"/>
        </a:xfrm>
        <a:prstGeom prst="rect">
          <a:avLst/>
        </a:prstGeom>
      </xdr:spPr>
    </xdr:pic>
    <xdr:clientData/>
  </xdr:twoCellAnchor>
  <xdr:twoCellAnchor editAs="oneCell">
    <xdr:from>
      <xdr:col>13</xdr:col>
      <xdr:colOff>160423</xdr:colOff>
      <xdr:row>14</xdr:row>
      <xdr:rowOff>60156</xdr:rowOff>
    </xdr:from>
    <xdr:to>
      <xdr:col>26</xdr:col>
      <xdr:colOff>104550</xdr:colOff>
      <xdr:row>34</xdr:row>
      <xdr:rowOff>101762</xdr:rowOff>
    </xdr:to>
    <xdr:pic>
      <xdr:nvPicPr>
        <xdr:cNvPr id="4" name="Imagen 3">
          <a:extLst>
            <a:ext uri="{FF2B5EF4-FFF2-40B4-BE49-F238E27FC236}">
              <a16:creationId xmlns:a16="http://schemas.microsoft.com/office/drawing/2014/main" id="{442BB5FB-0EC4-450C-BA60-F26B583E9B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448" y="3527256"/>
          <a:ext cx="2296802" cy="3270581"/>
        </a:xfrm>
        <a:prstGeom prst="rect">
          <a:avLst/>
        </a:prstGeom>
      </xdr:spPr>
    </xdr:pic>
    <xdr:clientData/>
  </xdr:twoCellAnchor>
  <xdr:twoCellAnchor editAs="oneCell">
    <xdr:from>
      <xdr:col>0</xdr:col>
      <xdr:colOff>130338</xdr:colOff>
      <xdr:row>0</xdr:row>
      <xdr:rowOff>50129</xdr:rowOff>
    </xdr:from>
    <xdr:to>
      <xdr:col>4</xdr:col>
      <xdr:colOff>73058</xdr:colOff>
      <xdr:row>2</xdr:row>
      <xdr:rowOff>152129</xdr:rowOff>
    </xdr:to>
    <xdr:pic>
      <xdr:nvPicPr>
        <xdr:cNvPr id="5" name="Imagen 4">
          <a:extLst>
            <a:ext uri="{FF2B5EF4-FFF2-40B4-BE49-F238E27FC236}">
              <a16:creationId xmlns:a16="http://schemas.microsoft.com/office/drawing/2014/main" id="{EC9842A7-96C6-4E58-819B-6A851CDD07B4}"/>
            </a:ext>
          </a:extLst>
        </xdr:cNvPr>
        <xdr:cNvPicPr>
          <a:picLocks noChangeAspect="1"/>
        </xdr:cNvPicPr>
      </xdr:nvPicPr>
      <xdr:blipFill>
        <a:blip xmlns:r="http://schemas.openxmlformats.org/officeDocument/2006/relationships" r:embed="rId3"/>
        <a:stretch>
          <a:fillRect/>
        </a:stretch>
      </xdr:blipFill>
      <xdr:spPr>
        <a:xfrm>
          <a:off x="130338" y="50129"/>
          <a:ext cx="666620" cy="864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RQ%20JFAM\Documents\1.%20JFAM%202024\INFORMACI&#211;N%20YONDO%20URBANISMO\GYP%2099%20SAS%20ZOMAC\CORRESPONDENCIA%20RECIBIDA\AJUSTES%20ADICION\SOPORTE%20MEMORIAS%20ADICION\MEMORIAS%20CANT%2001%20Acued_Alcant_AgLL%20Est_Pozo%20V2.xlsx" TargetMode="External"/><Relationship Id="rId1" Type="http://schemas.openxmlformats.org/officeDocument/2006/relationships/externalLinkPath" Target="/D/1%20Dis%20110ct2014/202%20PROY%20U%20SANTO%20TOMAS/11%20urbanismo%20Yondo/36%20TEMAS%20TECNICOS/03%20CANTIDADES/SOPORTES%20ADICION/DOCUMENTOS%20CONTRATISTA/MEMORIAS%20CANT%2001%20Acued_Alcant_AgLL%20Est_Pozo%20V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D\1%20Dis%20110ct2014\202%20PROY%20U%20SANTO%20TOMAS\11%20urbanismo%20Yondo\36%20TEMAS%20TECNICOS\03%20CANTIDADES\SOPORTES%20ADICION\a%20BALANCE%20ADICION.xlsx" TargetMode="External"/><Relationship Id="rId1" Type="http://schemas.openxmlformats.org/officeDocument/2006/relationships/externalLinkPath" Target="/D/1%20Dis%20110ct2014/202%20PROY%20U%20SANTO%20TOMAS/11%20urbanismo%20Yondo/36%20TEMAS%20TECNICOS/03%20CANTIDADES/SOPORTES%20ADICION/a%20BALANCE%20ADI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 INFORME edit"/>
      <sheetName val="EXCA Y LLENOS"/>
      <sheetName val="CONCRETO"/>
      <sheetName val="ACU"/>
      <sheetName val="ALCA"/>
      <sheetName val="RAS"/>
    </sheetNames>
    <sheetDataSet>
      <sheetData sheetId="0" refreshError="1">
        <row r="6">
          <cell r="E6" t="str">
            <v>diag</v>
          </cell>
        </row>
        <row r="9">
          <cell r="A9" t="str">
            <v>2.1.2.1</v>
          </cell>
          <cell r="B9" t="str">
            <v>Demolicion de elementos en Concreto reforzado</v>
          </cell>
          <cell r="C9" t="str">
            <v>m3</v>
          </cell>
        </row>
        <row r="12">
          <cell r="C12" t="str">
            <v>m3</v>
          </cell>
        </row>
        <row r="13">
          <cell r="C13"/>
        </row>
        <row r="14">
          <cell r="A14" t="str">
            <v>2.1.3.2</v>
          </cell>
          <cell r="B14" t="str">
            <v>Excavación MECANICA de 0-2m de material heterogeneo bajo cualquier grado de humedad, incluye roca descompuesta y bolas de roca hasta de 0,35m3. Medida en sitio</v>
          </cell>
          <cell r="C14" t="str">
            <v>m3</v>
          </cell>
        </row>
        <row r="15">
          <cell r="C15" t="str">
            <v>m3</v>
          </cell>
        </row>
        <row r="16">
          <cell r="C16" t="str">
            <v>m3</v>
          </cell>
        </row>
        <row r="17">
          <cell r="A17" t="str">
            <v>2.1.3.5</v>
          </cell>
          <cell r="B17" t="str">
            <v>Entibado temporal (formaleta METALICA)</v>
          </cell>
          <cell r="C17" t="str">
            <v>m2</v>
          </cell>
        </row>
        <row r="18">
          <cell r="A18" t="str">
            <v>OE4</v>
          </cell>
          <cell r="C18" t="str">
            <v>ml</v>
          </cell>
        </row>
        <row r="19">
          <cell r="A19" t="str">
            <v>2.1.3.6</v>
          </cell>
          <cell r="B19" t="str">
            <v>Llenos en material proveniente DE LA EXCAVACION, compactados mecánicamente hasta obtener una densidad del 95% de la máxima obtenida en el ensayo del Proctor Modificado.</v>
          </cell>
          <cell r="C19" t="str">
            <v>m3</v>
          </cell>
        </row>
        <row r="20">
          <cell r="C20" t="str">
            <v>m3</v>
          </cell>
        </row>
        <row r="21">
          <cell r="C21" t="str">
            <v>m3</v>
          </cell>
        </row>
        <row r="22">
          <cell r="A22" t="str">
            <v>2.1.3.8</v>
          </cell>
          <cell r="B22" t="str">
            <v>Suministro, transporte, colocación de Entresuelo en triturado de 3/4" para cimentación de tubería</v>
          </cell>
          <cell r="C22" t="str">
            <v>m3</v>
          </cell>
        </row>
        <row r="23">
          <cell r="C23"/>
        </row>
        <row r="24">
          <cell r="C24" t="str">
            <v>m3</v>
          </cell>
        </row>
        <row r="25">
          <cell r="C25"/>
        </row>
        <row r="26">
          <cell r="C26" t="str">
            <v>m3</v>
          </cell>
        </row>
        <row r="27">
          <cell r="C27" t="str">
            <v>m3</v>
          </cell>
        </row>
        <row r="28">
          <cell r="C28" t="str">
            <v>Kg</v>
          </cell>
        </row>
        <row r="29">
          <cell r="A29" t="str">
            <v>2.1.4.3</v>
          </cell>
          <cell r="B29" t="str">
            <v>Suministro, transporte, instalacion. Juego de ANILLO+CUELLO+TAPA PREFABRICADO, para camara de inspección  DN=1200mm</v>
          </cell>
          <cell r="C29" t="str">
            <v>Juego</v>
          </cell>
          <cell r="E29" t="str">
            <v>diag</v>
          </cell>
          <cell r="F29" t="str">
            <v>manz1</v>
          </cell>
          <cell r="G29" t="str">
            <v>manz2</v>
          </cell>
          <cell r="H29" t="str">
            <v>manz3</v>
          </cell>
          <cell r="I29" t="str">
            <v>manz4</v>
          </cell>
          <cell r="J29" t="str">
            <v>manz5</v>
          </cell>
          <cell r="K29" t="str">
            <v>manz6</v>
          </cell>
          <cell r="L29" t="str">
            <v>manz7</v>
          </cell>
          <cell r="M29" t="str">
            <v>manz8</v>
          </cell>
          <cell r="N29" t="str">
            <v>manz9</v>
          </cell>
          <cell r="O29" t="str">
            <v>manz10</v>
          </cell>
          <cell r="P29" t="str">
            <v>manz11</v>
          </cell>
          <cell r="Q29" t="str">
            <v>comercio</v>
          </cell>
          <cell r="R29" t="str">
            <v>manz12</v>
          </cell>
          <cell r="S29" t="str">
            <v>manz13</v>
          </cell>
        </row>
        <row r="30">
          <cell r="C30"/>
          <cell r="E30">
            <v>0</v>
          </cell>
          <cell r="F30">
            <v>3</v>
          </cell>
          <cell r="G30">
            <v>3</v>
          </cell>
          <cell r="H30">
            <v>3</v>
          </cell>
          <cell r="I30">
            <v>2</v>
          </cell>
          <cell r="J30">
            <v>2</v>
          </cell>
          <cell r="K30">
            <v>2</v>
          </cell>
          <cell r="L30">
            <v>2</v>
          </cell>
          <cell r="M30">
            <v>2</v>
          </cell>
          <cell r="N30">
            <v>2</v>
          </cell>
          <cell r="O30">
            <v>3</v>
          </cell>
          <cell r="P30">
            <v>2</v>
          </cell>
          <cell r="Q30">
            <v>2</v>
          </cell>
          <cell r="R30">
            <v>4</v>
          </cell>
          <cell r="S30">
            <v>5</v>
          </cell>
        </row>
        <row r="31">
          <cell r="A31" t="str">
            <v>2.1.4.4</v>
          </cell>
          <cell r="B31" t="str">
            <v>Suministro, transporte, instalacion. CONO-PREFABRICADO, para camara de inspección  DN=1200mm</v>
          </cell>
          <cell r="C31" t="str">
            <v>un</v>
          </cell>
        </row>
        <row r="32">
          <cell r="A32" t="str">
            <v>2.1.4.5</v>
          </cell>
          <cell r="B32" t="str">
            <v>Suministro, transporte, instalacion. CILINDRO-PREFABRICADO, para camara de inspección  DN=1200mm - H=1.0m</v>
          </cell>
          <cell r="C32" t="str">
            <v>Un</v>
          </cell>
        </row>
        <row r="33">
          <cell r="C33" t="str">
            <v>Un</v>
          </cell>
        </row>
        <row r="34">
          <cell r="C34" t="str">
            <v>Un</v>
          </cell>
        </row>
        <row r="35">
          <cell r="A35" t="str">
            <v>2.1.4.7</v>
          </cell>
          <cell r="B35" t="str">
            <v xml:space="preserve">Suministro, transporte, instalacion. BASE-PREFABRICADA, para camara de inspección </v>
          </cell>
          <cell r="C35" t="str">
            <v>Un</v>
          </cell>
        </row>
        <row r="36">
          <cell r="A36" t="str">
            <v>2.1.4.8</v>
          </cell>
          <cell r="B36" t="str">
            <v>Suministro, transporte, instalacion. CAJA DE INSPECCION 60X60cm incluye tapa y herrajes</v>
          </cell>
          <cell r="C36" t="str">
            <v>Un</v>
          </cell>
          <cell r="E36">
            <v>0</v>
          </cell>
          <cell r="F36">
            <v>14</v>
          </cell>
          <cell r="G36">
            <v>22</v>
          </cell>
          <cell r="H36">
            <v>26</v>
          </cell>
          <cell r="I36">
            <v>12</v>
          </cell>
          <cell r="J36">
            <v>15</v>
          </cell>
          <cell r="K36">
            <v>12</v>
          </cell>
          <cell r="L36">
            <v>15</v>
          </cell>
          <cell r="M36">
            <v>12</v>
          </cell>
          <cell r="N36">
            <v>16</v>
          </cell>
          <cell r="O36">
            <v>11</v>
          </cell>
          <cell r="P36">
            <v>18</v>
          </cell>
          <cell r="Q36">
            <v>2</v>
          </cell>
          <cell r="R36">
            <v>8</v>
          </cell>
          <cell r="S36">
            <v>11</v>
          </cell>
        </row>
        <row r="37">
          <cell r="C37"/>
        </row>
        <row r="38">
          <cell r="A38" t="str">
            <v>2.1.5.2</v>
          </cell>
          <cell r="B38" t="str">
            <v xml:space="preserve">S.T.I. de Tubería PVC-S de Ø6" (160 mm) </v>
          </cell>
          <cell r="C38" t="str">
            <v>ml</v>
          </cell>
        </row>
        <row r="39">
          <cell r="C39"/>
          <cell r="E39">
            <v>50.43</v>
          </cell>
          <cell r="F39">
            <v>38.67</v>
          </cell>
          <cell r="G39">
            <v>81.09</v>
          </cell>
          <cell r="H39">
            <v>87.96</v>
          </cell>
          <cell r="I39">
            <v>49.56</v>
          </cell>
          <cell r="J39">
            <v>70.11</v>
          </cell>
          <cell r="K39">
            <v>39.870000000000005</v>
          </cell>
          <cell r="L39">
            <v>49.44</v>
          </cell>
          <cell r="M39">
            <v>38.790000000000006</v>
          </cell>
          <cell r="N39">
            <v>54.7</v>
          </cell>
          <cell r="O39">
            <v>39.540000000000006</v>
          </cell>
          <cell r="P39">
            <v>58.400000000000006</v>
          </cell>
          <cell r="Q39">
            <v>18.189999999999998</v>
          </cell>
          <cell r="R39">
            <v>40.590000000000003</v>
          </cell>
          <cell r="S39">
            <v>36.659999999999997</v>
          </cell>
        </row>
        <row r="40">
          <cell r="A40" t="str">
            <v>2.1.5.3</v>
          </cell>
          <cell r="B40" t="str">
            <v xml:space="preserve">S.T.I. de Tubería PVC-S de Ø8" (200 mm) </v>
          </cell>
          <cell r="C40" t="str">
            <v>ml</v>
          </cell>
        </row>
        <row r="41">
          <cell r="C41"/>
          <cell r="E41">
            <v>20.97</v>
          </cell>
          <cell r="F41">
            <v>57.760000000000005</v>
          </cell>
          <cell r="G41">
            <v>133.30000000000001</v>
          </cell>
          <cell r="H41">
            <v>156.26</v>
          </cell>
          <cell r="I41">
            <v>101.23</v>
          </cell>
          <cell r="J41">
            <v>113.64000000000001</v>
          </cell>
          <cell r="K41">
            <v>97.78</v>
          </cell>
          <cell r="L41">
            <v>113.45</v>
          </cell>
          <cell r="M41">
            <v>97.68</v>
          </cell>
          <cell r="N41">
            <v>115.61999999999999</v>
          </cell>
          <cell r="O41">
            <v>87.6</v>
          </cell>
          <cell r="P41">
            <v>118.61000000000001</v>
          </cell>
          <cell r="Q41">
            <v>52.23</v>
          </cell>
          <cell r="R41">
            <v>113.55000000000001</v>
          </cell>
          <cell r="S41">
            <v>140.32</v>
          </cell>
        </row>
        <row r="42">
          <cell r="A42" t="str">
            <v>2.1.5.4</v>
          </cell>
          <cell r="B42" t="str">
            <v xml:space="preserve">S.T.I. de Tubería PVC-S de Ø10" (250 mm) </v>
          </cell>
          <cell r="C42" t="str">
            <v>ml</v>
          </cell>
          <cell r="E42" t="str">
            <v>tramo1 norte</v>
          </cell>
          <cell r="F42" t="str">
            <v>tramo2</v>
          </cell>
          <cell r="G42" t="str">
            <v>tramo3</v>
          </cell>
          <cell r="H42" t="str">
            <v>tramo4</v>
          </cell>
          <cell r="I42" t="str">
            <v>tramo5</v>
          </cell>
          <cell r="J42" t="str">
            <v>tramo6</v>
          </cell>
          <cell r="K42" t="str">
            <v>tramo7</v>
          </cell>
          <cell r="L42" t="str">
            <v>tramo8</v>
          </cell>
          <cell r="M42" t="str">
            <v>tramo9</v>
          </cell>
          <cell r="N42" t="str">
            <v>tramo10</v>
          </cell>
          <cell r="O42" t="str">
            <v>tramo11sur</v>
          </cell>
        </row>
        <row r="43">
          <cell r="C43"/>
          <cell r="E43">
            <v>19.989999999999998</v>
          </cell>
          <cell r="F43">
            <v>37.79</v>
          </cell>
          <cell r="G43">
            <v>41.31</v>
          </cell>
          <cell r="H43">
            <v>20.25</v>
          </cell>
          <cell r="I43">
            <v>17.96</v>
          </cell>
          <cell r="J43">
            <v>37.18</v>
          </cell>
          <cell r="K43">
            <v>34.770000000000003</v>
          </cell>
          <cell r="L43">
            <v>34.770000000000003</v>
          </cell>
          <cell r="M43">
            <v>34.94</v>
          </cell>
          <cell r="N43">
            <v>23.25</v>
          </cell>
          <cell r="O43">
            <v>30.81</v>
          </cell>
          <cell r="P43">
            <v>2.98</v>
          </cell>
        </row>
        <row r="44">
          <cell r="C44" t="str">
            <v>ml</v>
          </cell>
        </row>
        <row r="45">
          <cell r="C45" t="str">
            <v>ml</v>
          </cell>
        </row>
        <row r="46">
          <cell r="A46" t="str">
            <v>OE5</v>
          </cell>
          <cell r="B46" t="str">
            <v>S.T.I. de CODO PVC-S de Ø6"X90</v>
          </cell>
          <cell r="C46" t="str">
            <v>Unidad</v>
          </cell>
        </row>
        <row r="47">
          <cell r="A47" t="str">
            <v>OE6</v>
          </cell>
          <cell r="B47" t="str">
            <v>S.T.I. de SEMICODO PVC-S de Ø6"X45</v>
          </cell>
          <cell r="C47" t="str">
            <v>Unidad</v>
          </cell>
        </row>
        <row r="48">
          <cell r="B48" t="str">
            <v>S.T.I. de SILLA-YEE PVC-S de Ø200X160mm</v>
          </cell>
          <cell r="C48" t="str">
            <v>ml</v>
          </cell>
        </row>
        <row r="49">
          <cell r="C49"/>
        </row>
        <row r="50">
          <cell r="C50" t="str">
            <v>CANTIDADES</v>
          </cell>
        </row>
        <row r="51">
          <cell r="C51" t="str">
            <v>UN</v>
          </cell>
        </row>
        <row r="52">
          <cell r="C52"/>
        </row>
        <row r="53">
          <cell r="C53" t="str">
            <v>DIA</v>
          </cell>
        </row>
        <row r="54">
          <cell r="C54"/>
        </row>
        <row r="55">
          <cell r="C55" t="str">
            <v>m3</v>
          </cell>
        </row>
        <row r="56">
          <cell r="C56" t="str">
            <v>m2</v>
          </cell>
        </row>
        <row r="57">
          <cell r="C57"/>
        </row>
        <row r="58">
          <cell r="C58" t="str">
            <v>m3</v>
          </cell>
        </row>
        <row r="59">
          <cell r="C59" t="str">
            <v>m3</v>
          </cell>
        </row>
        <row r="60">
          <cell r="C60" t="str">
            <v>m3</v>
          </cell>
        </row>
        <row r="61">
          <cell r="A61" t="str">
            <v>2.2.3.3</v>
          </cell>
          <cell r="B61" t="str">
            <v>Entibado temporal (formaleta METALICA)</v>
          </cell>
          <cell r="C61" t="str">
            <v>m2</v>
          </cell>
        </row>
        <row r="62">
          <cell r="C62" t="str">
            <v>m3</v>
          </cell>
        </row>
        <row r="63">
          <cell r="C63" t="str">
            <v>m3</v>
          </cell>
        </row>
        <row r="64">
          <cell r="C64" t="str">
            <v>m3</v>
          </cell>
        </row>
        <row r="65">
          <cell r="A65" t="str">
            <v>2.2.3.5</v>
          </cell>
          <cell r="B65" t="str">
            <v>Suministro, transporte, colocación de Entresuelo en triturado de 3/4" para cimentación de tubería</v>
          </cell>
          <cell r="C65" t="str">
            <v>m3</v>
          </cell>
        </row>
        <row r="66">
          <cell r="C66"/>
        </row>
        <row r="67">
          <cell r="A67" t="str">
            <v>2.2.4.1</v>
          </cell>
          <cell r="B67" t="str">
            <v>S.T.C en concreto SOLDADO de f`c = 140 kg/cm2 para apoyo, e = 5 cm</v>
          </cell>
          <cell r="C67" t="str">
            <v>m3</v>
          </cell>
          <cell r="E67" t="str">
            <v>diag_caño</v>
          </cell>
        </row>
        <row r="68">
          <cell r="C68"/>
        </row>
        <row r="69">
          <cell r="A69" t="str">
            <v>2.2.4.2</v>
          </cell>
          <cell r="B69" t="str">
            <v>S.T.C. ATRAQUES de Concreto f'c=140kg/cm2, para tuberia y accesorios</v>
          </cell>
          <cell r="C69" t="str">
            <v>m3</v>
          </cell>
        </row>
        <row r="70">
          <cell r="C70" t="str">
            <v>m3</v>
          </cell>
        </row>
        <row r="71">
          <cell r="C71"/>
        </row>
        <row r="72">
          <cell r="C72" t="str">
            <v>Kg</v>
          </cell>
        </row>
        <row r="73">
          <cell r="A73" t="str">
            <v>2.2.4.5</v>
          </cell>
          <cell r="B73" t="str">
            <v>Suministro, transporte, instalacion. Juego de ANILLO+CUELLO+TAPA PREFABRICADO, para camara de inspección  DN=1200mm</v>
          </cell>
          <cell r="C73" t="str">
            <v>Juego</v>
          </cell>
          <cell r="E73" t="str">
            <v>diag_caño</v>
          </cell>
          <cell r="F73" t="str">
            <v>manz1</v>
          </cell>
          <cell r="G73" t="str">
            <v>manz2</v>
          </cell>
          <cell r="H73" t="str">
            <v>manz3</v>
          </cell>
          <cell r="I73" t="str">
            <v>manz4</v>
          </cell>
          <cell r="J73" t="str">
            <v>manz5</v>
          </cell>
          <cell r="K73" t="str">
            <v>manz6</v>
          </cell>
          <cell r="L73" t="str">
            <v>manz7</v>
          </cell>
          <cell r="M73" t="str">
            <v>manz8</v>
          </cell>
          <cell r="N73" t="str">
            <v>manz9</v>
          </cell>
          <cell r="O73" t="str">
            <v>manz10</v>
          </cell>
          <cell r="P73" t="str">
            <v>manz11</v>
          </cell>
          <cell r="Q73" t="str">
            <v>comercio</v>
          </cell>
          <cell r="R73" t="str">
            <v>manz12</v>
          </cell>
          <cell r="S73" t="str">
            <v>manz13</v>
          </cell>
        </row>
        <row r="74">
          <cell r="C74"/>
          <cell r="E74"/>
          <cell r="F74">
            <v>2</v>
          </cell>
          <cell r="G74">
            <v>2</v>
          </cell>
          <cell r="H74">
            <v>2</v>
          </cell>
          <cell r="I74">
            <v>2</v>
          </cell>
          <cell r="J74">
            <v>1</v>
          </cell>
          <cell r="K74">
            <v>2</v>
          </cell>
          <cell r="L74">
            <v>1</v>
          </cell>
          <cell r="M74">
            <v>2</v>
          </cell>
          <cell r="N74">
            <v>1</v>
          </cell>
          <cell r="O74">
            <v>3</v>
          </cell>
          <cell r="P74">
            <v>2</v>
          </cell>
          <cell r="Q74">
            <v>4</v>
          </cell>
          <cell r="R74">
            <v>2</v>
          </cell>
          <cell r="S74">
            <v>8</v>
          </cell>
        </row>
        <row r="75">
          <cell r="C75" t="str">
            <v>Juego</v>
          </cell>
        </row>
        <row r="76">
          <cell r="A76" t="str">
            <v>2.2.4.6</v>
          </cell>
          <cell r="B76" t="str">
            <v>Suministro, transporte, instalacion. CONO-PREFABRICADO, para camara de inspección  DN=1200mm</v>
          </cell>
          <cell r="C76" t="str">
            <v>un</v>
          </cell>
        </row>
        <row r="77">
          <cell r="C77" t="str">
            <v>un</v>
          </cell>
        </row>
        <row r="78">
          <cell r="A78" t="str">
            <v>2.2.4.7</v>
          </cell>
          <cell r="B78" t="str">
            <v>Suministro, transporte, instalacion. CILINDRO-PREFABRICADO, para camara de inspección  DN=1200mm - H=1.0m</v>
          </cell>
          <cell r="C78" t="str">
            <v>Un</v>
          </cell>
        </row>
        <row r="79">
          <cell r="A79" t="str">
            <v>2.2.4.8</v>
          </cell>
          <cell r="B79" t="str">
            <v>Suministro, transporte, instalacion. CILINDRO-PREFABRICADO, para camara de inspección  DN=1200mm-H=0.5m</v>
          </cell>
          <cell r="C79" t="str">
            <v>Un</v>
          </cell>
        </row>
        <row r="80">
          <cell r="C80" t="str">
            <v>Un</v>
          </cell>
        </row>
        <row r="81">
          <cell r="C81" t="str">
            <v>Un</v>
          </cell>
        </row>
        <row r="82">
          <cell r="C82" t="str">
            <v>Un</v>
          </cell>
        </row>
        <row r="83">
          <cell r="A83" t="str">
            <v>2.2.4.9</v>
          </cell>
          <cell r="B83" t="str">
            <v xml:space="preserve">Suministro, transporte, instalacion. BASE-PREFABRICADA, para camara de inspección </v>
          </cell>
          <cell r="C83" t="str">
            <v>Un</v>
          </cell>
        </row>
        <row r="84">
          <cell r="A84" t="str">
            <v>2.2.4.10</v>
          </cell>
          <cell r="B84" t="str">
            <v>Suministro, transporte, instalacion. CAJA DE INSPECCION 60X60cm incluye tapa y herrajes</v>
          </cell>
          <cell r="C84" t="str">
            <v>Un</v>
          </cell>
        </row>
        <row r="85">
          <cell r="C85"/>
          <cell r="E85">
            <v>0</v>
          </cell>
          <cell r="F85">
            <v>14</v>
          </cell>
          <cell r="G85">
            <v>22</v>
          </cell>
          <cell r="H85">
            <v>26</v>
          </cell>
          <cell r="I85">
            <v>12</v>
          </cell>
          <cell r="J85">
            <v>15</v>
          </cell>
          <cell r="K85">
            <v>12</v>
          </cell>
          <cell r="L85">
            <v>15</v>
          </cell>
          <cell r="M85">
            <v>12</v>
          </cell>
          <cell r="N85">
            <v>16</v>
          </cell>
          <cell r="O85">
            <v>11</v>
          </cell>
          <cell r="P85">
            <v>18</v>
          </cell>
          <cell r="Q85">
            <v>2</v>
          </cell>
          <cell r="R85">
            <v>8</v>
          </cell>
          <cell r="S85">
            <v>11</v>
          </cell>
        </row>
        <row r="86">
          <cell r="A86" t="str">
            <v>2.2.4.11</v>
          </cell>
          <cell r="B86" t="str">
            <v>Suministro, transporte, instalacion. CAJA DE INSPECCION 1.5X1.5m incluye tapa y herrajes</v>
          </cell>
          <cell r="C86" t="str">
            <v>Un</v>
          </cell>
          <cell r="E86">
            <v>7</v>
          </cell>
        </row>
        <row r="87">
          <cell r="C87" t="str">
            <v>Un</v>
          </cell>
        </row>
        <row r="88">
          <cell r="C88"/>
        </row>
        <row r="89">
          <cell r="C89" t="str">
            <v>Un</v>
          </cell>
        </row>
        <row r="90">
          <cell r="C90" t="str">
            <v>Un</v>
          </cell>
        </row>
        <row r="91">
          <cell r="C91"/>
        </row>
        <row r="92">
          <cell r="C92" t="str">
            <v>Un</v>
          </cell>
        </row>
        <row r="93">
          <cell r="C93"/>
        </row>
        <row r="94">
          <cell r="C94"/>
        </row>
        <row r="95">
          <cell r="C95"/>
        </row>
        <row r="96">
          <cell r="A96" t="str">
            <v>2.2.5.1</v>
          </cell>
          <cell r="B96" t="str">
            <v xml:space="preserve">S.T.I. de Tubería PVC-S de Ø6" (160 mm) </v>
          </cell>
          <cell r="C96" t="str">
            <v>ml</v>
          </cell>
          <cell r="E96">
            <v>0</v>
          </cell>
          <cell r="F96">
            <v>49.78</v>
          </cell>
          <cell r="G96">
            <v>91.679999999999993</v>
          </cell>
          <cell r="H96">
            <v>109.27000000000001</v>
          </cell>
          <cell r="I96">
            <v>53.82</v>
          </cell>
          <cell r="J96">
            <v>82.41</v>
          </cell>
          <cell r="K96">
            <v>43.739999999999995</v>
          </cell>
          <cell r="L96">
            <v>60.809999999999995</v>
          </cell>
          <cell r="M96">
            <v>39.93</v>
          </cell>
          <cell r="N96">
            <v>79.300000000000011</v>
          </cell>
          <cell r="O96">
            <v>40.94</v>
          </cell>
          <cell r="P96">
            <v>84.740000000000009</v>
          </cell>
          <cell r="Q96">
            <v>18.329999999999998</v>
          </cell>
          <cell r="R96">
            <v>39.54</v>
          </cell>
          <cell r="S96">
            <v>78.710000000000008</v>
          </cell>
        </row>
        <row r="97">
          <cell r="A97" t="str">
            <v>2.2.5.2</v>
          </cell>
          <cell r="B97" t="str">
            <v xml:space="preserve">S.T.I. de Tubería PVC-S de Ø10" (250 mm) </v>
          </cell>
          <cell r="C97" t="str">
            <v>ml</v>
          </cell>
          <cell r="E97">
            <v>0</v>
          </cell>
          <cell r="F97">
            <v>12.8</v>
          </cell>
          <cell r="G97">
            <v>7.9600000000000009</v>
          </cell>
          <cell r="H97">
            <v>23.19</v>
          </cell>
          <cell r="I97">
            <v>13.39</v>
          </cell>
          <cell r="J97">
            <v>18.36</v>
          </cell>
          <cell r="K97">
            <v>16.27</v>
          </cell>
          <cell r="L97">
            <v>27.98</v>
          </cell>
          <cell r="M97">
            <v>16.38</v>
          </cell>
          <cell r="N97">
            <v>21.46</v>
          </cell>
          <cell r="O97">
            <v>10.74</v>
          </cell>
          <cell r="P97">
            <v>38.020000000000003</v>
          </cell>
          <cell r="Q97">
            <v>19.41</v>
          </cell>
          <cell r="R97">
            <v>7.73</v>
          </cell>
          <cell r="S97">
            <v>19.309999999999999</v>
          </cell>
        </row>
        <row r="98">
          <cell r="A98" t="str">
            <v>2.2.5.3</v>
          </cell>
          <cell r="B98" t="str">
            <v xml:space="preserve">S.T.I. de Tubería PVC-S de Ø12" (315 mm) </v>
          </cell>
          <cell r="C98" t="str">
            <v>ml</v>
          </cell>
          <cell r="E98">
            <v>0</v>
          </cell>
          <cell r="F98">
            <v>84.85</v>
          </cell>
          <cell r="G98">
            <v>169.15</v>
          </cell>
          <cell r="H98">
            <v>49.519999999999996</v>
          </cell>
          <cell r="I98">
            <v>38.21</v>
          </cell>
          <cell r="J98">
            <v>38.21</v>
          </cell>
          <cell r="K98">
            <v>34.799999999999997</v>
          </cell>
          <cell r="L98">
            <v>34.82</v>
          </cell>
          <cell r="M98">
            <v>34.799999999999997</v>
          </cell>
          <cell r="N98">
            <v>34.81</v>
          </cell>
          <cell r="O98">
            <v>21.92</v>
          </cell>
          <cell r="P98">
            <v>34.799999999999997</v>
          </cell>
          <cell r="Q98">
            <v>6.11</v>
          </cell>
          <cell r="R98">
            <v>0</v>
          </cell>
          <cell r="S98">
            <v>0</v>
          </cell>
        </row>
        <row r="99">
          <cell r="A99" t="str">
            <v>2.2.5.4</v>
          </cell>
          <cell r="B99" t="str">
            <v xml:space="preserve">S.T.I. de Tubería PVC-S de Ø16" (400 mm) </v>
          </cell>
          <cell r="C99" t="str">
            <v>ml</v>
          </cell>
          <cell r="E99">
            <v>0</v>
          </cell>
          <cell r="F99">
            <v>0</v>
          </cell>
          <cell r="G99">
            <v>0</v>
          </cell>
          <cell r="H99">
            <v>140.91</v>
          </cell>
          <cell r="I99">
            <v>62.92</v>
          </cell>
          <cell r="J99">
            <v>0</v>
          </cell>
          <cell r="K99">
            <v>62.82</v>
          </cell>
          <cell r="L99">
            <v>0</v>
          </cell>
          <cell r="M99">
            <v>62.92</v>
          </cell>
          <cell r="N99">
            <v>0</v>
          </cell>
          <cell r="O99">
            <v>62.82</v>
          </cell>
          <cell r="P99">
            <v>0</v>
          </cell>
          <cell r="Q99">
            <v>61.68</v>
          </cell>
          <cell r="R99">
            <v>46.84</v>
          </cell>
          <cell r="S99">
            <v>16.09</v>
          </cell>
        </row>
        <row r="100">
          <cell r="A100" t="str">
            <v>2.2.5.5</v>
          </cell>
          <cell r="B100" t="str">
            <v xml:space="preserve">S.T.I. de Tubería PVC-S de Ø20" (500 mm) </v>
          </cell>
          <cell r="C100" t="str">
            <v>ml</v>
          </cell>
          <cell r="E100">
            <v>0</v>
          </cell>
          <cell r="F100">
            <v>0</v>
          </cell>
          <cell r="G100">
            <v>0</v>
          </cell>
          <cell r="H100">
            <v>0</v>
          </cell>
          <cell r="I100">
            <v>0</v>
          </cell>
          <cell r="J100">
            <v>79.86</v>
          </cell>
          <cell r="K100">
            <v>0</v>
          </cell>
          <cell r="L100">
            <v>83.29</v>
          </cell>
          <cell r="M100">
            <v>0</v>
          </cell>
          <cell r="N100">
            <v>85.68</v>
          </cell>
          <cell r="O100">
            <v>0</v>
          </cell>
          <cell r="P100">
            <v>180.83</v>
          </cell>
          <cell r="Q100">
            <v>0.56000000000000005</v>
          </cell>
          <cell r="R100">
            <v>55.46</v>
          </cell>
          <cell r="S100">
            <v>69.319999999999993</v>
          </cell>
        </row>
        <row r="101">
          <cell r="A101" t="str">
            <v>2.2.5.6</v>
          </cell>
          <cell r="B101" t="str">
            <v xml:space="preserve">S.T.I. de Tubería PVC-S de Ø24" (600 mm) </v>
          </cell>
          <cell r="C101" t="str">
            <v>ml</v>
          </cell>
          <cell r="E101">
            <v>0</v>
          </cell>
          <cell r="F101">
            <v>0</v>
          </cell>
          <cell r="G101">
            <v>0</v>
          </cell>
          <cell r="H101">
            <v>0</v>
          </cell>
          <cell r="I101">
            <v>0</v>
          </cell>
          <cell r="J101">
            <v>0</v>
          </cell>
          <cell r="K101">
            <v>0</v>
          </cell>
          <cell r="L101">
            <v>0</v>
          </cell>
          <cell r="M101">
            <v>0</v>
          </cell>
          <cell r="N101">
            <v>35.04</v>
          </cell>
          <cell r="O101">
            <v>0</v>
          </cell>
          <cell r="P101">
            <v>53.89</v>
          </cell>
          <cell r="Q101">
            <v>0.2</v>
          </cell>
          <cell r="R101">
            <v>0</v>
          </cell>
          <cell r="S101">
            <v>79.87</v>
          </cell>
        </row>
        <row r="102">
          <cell r="A102" t="str">
            <v>2.2.5.7</v>
          </cell>
          <cell r="B102" t="str">
            <v xml:space="preserve">S.T.I. de Tubería PVC-S de Ø30" (760 mm) </v>
          </cell>
          <cell r="C102" t="str">
            <v>ml</v>
          </cell>
          <cell r="E102">
            <v>0</v>
          </cell>
          <cell r="F102">
            <v>0</v>
          </cell>
          <cell r="G102">
            <v>0</v>
          </cell>
          <cell r="H102">
            <v>0</v>
          </cell>
          <cell r="I102">
            <v>0</v>
          </cell>
          <cell r="J102">
            <v>38.03</v>
          </cell>
          <cell r="K102">
            <v>0</v>
          </cell>
          <cell r="L102">
            <v>34.450000000000003</v>
          </cell>
          <cell r="M102">
            <v>0</v>
          </cell>
          <cell r="N102">
            <v>0</v>
          </cell>
          <cell r="O102">
            <v>0</v>
          </cell>
          <cell r="P102">
            <v>0</v>
          </cell>
          <cell r="Q102">
            <v>0.52</v>
          </cell>
          <cell r="R102">
            <v>0</v>
          </cell>
          <cell r="S102">
            <v>0</v>
          </cell>
        </row>
        <row r="103">
          <cell r="A103" t="str">
            <v>2.2.5.8</v>
          </cell>
          <cell r="B103" t="str">
            <v xml:space="preserve">S.T.I. de Tubería PVC-S de Ø36" (900 mm) </v>
          </cell>
          <cell r="C103" t="str">
            <v>ml</v>
          </cell>
          <cell r="E103">
            <v>4.8</v>
          </cell>
          <cell r="F103">
            <v>37.57</v>
          </cell>
          <cell r="G103">
            <v>33.18</v>
          </cell>
          <cell r="H103">
            <v>33.18</v>
          </cell>
          <cell r="I103">
            <v>0</v>
          </cell>
          <cell r="J103">
            <v>0</v>
          </cell>
          <cell r="K103">
            <v>0</v>
          </cell>
          <cell r="L103">
            <v>0</v>
          </cell>
          <cell r="M103">
            <v>0</v>
          </cell>
          <cell r="N103">
            <v>0</v>
          </cell>
          <cell r="O103">
            <v>0</v>
          </cell>
          <cell r="P103">
            <v>0</v>
          </cell>
          <cell r="Q103">
            <v>0.27</v>
          </cell>
          <cell r="R103">
            <v>0</v>
          </cell>
          <cell r="S103">
            <v>0</v>
          </cell>
        </row>
        <row r="104">
          <cell r="C104" t="str">
            <v>Unidad</v>
          </cell>
        </row>
        <row r="105">
          <cell r="C105" t="str">
            <v>Unidad</v>
          </cell>
        </row>
        <row r="106">
          <cell r="A106" t="str">
            <v>OE7</v>
          </cell>
          <cell r="B106" t="str">
            <v>S.T.I. de SILLA-YEE PVC-S de Ø315X160mm</v>
          </cell>
          <cell r="C106" t="str">
            <v>Unidad</v>
          </cell>
        </row>
        <row r="107">
          <cell r="A107" t="str">
            <v>OE8</v>
          </cell>
          <cell r="B107" t="str">
            <v>S.T.I. de SILLA-YEE PVC-S de Ø400X160mm</v>
          </cell>
          <cell r="C107" t="str">
            <v>Unidad</v>
          </cell>
        </row>
        <row r="108">
          <cell r="A108" t="str">
            <v>OE9</v>
          </cell>
          <cell r="B108" t="str">
            <v>S.T.I. de SILLA-YEE PVC-S de Ø500X160mm</v>
          </cell>
          <cell r="C108" t="str">
            <v>Unidad</v>
          </cell>
        </row>
        <row r="109">
          <cell r="C109"/>
        </row>
        <row r="110">
          <cell r="C110" t="str">
            <v>m2</v>
          </cell>
        </row>
        <row r="111">
          <cell r="C111" t="str">
            <v>ml</v>
          </cell>
        </row>
        <row r="112">
          <cell r="C112"/>
        </row>
        <row r="113">
          <cell r="C113"/>
        </row>
        <row r="114">
          <cell r="C114" t="str">
            <v>CANTIDADES</v>
          </cell>
        </row>
        <row r="115">
          <cell r="C115" t="str">
            <v>UN</v>
          </cell>
        </row>
        <row r="116">
          <cell r="C116"/>
        </row>
        <row r="117">
          <cell r="C117" t="str">
            <v>DIA</v>
          </cell>
          <cell r="E117" t="str">
            <v>diag</v>
          </cell>
        </row>
        <row r="118">
          <cell r="C118"/>
        </row>
        <row r="119">
          <cell r="C119"/>
        </row>
        <row r="120">
          <cell r="C120" t="str">
            <v>m3</v>
          </cell>
        </row>
        <row r="121">
          <cell r="C121" t="str">
            <v>m2</v>
          </cell>
        </row>
        <row r="122">
          <cell r="C122"/>
        </row>
        <row r="123">
          <cell r="C123"/>
          <cell r="E123" t="str">
            <v>ACUED 4"</v>
          </cell>
          <cell r="F123" t="str">
            <v>ACUED 3"</v>
          </cell>
          <cell r="G123" t="str">
            <v>ACUED 1/2"</v>
          </cell>
        </row>
        <row r="124">
          <cell r="A124" t="str">
            <v>2.3.3.1</v>
          </cell>
          <cell r="B124" t="str">
            <v>Excavación MANUAL de 0-2m de material heterogeneo bajo cualquier grado de humedad, incluye roca descompuesta y bolas de roca hasta de 0,35m3. Medida en sitio</v>
          </cell>
          <cell r="C124" t="str">
            <v>m3</v>
          </cell>
          <cell r="E124">
            <v>230</v>
          </cell>
          <cell r="F124">
            <v>2774.78</v>
          </cell>
          <cell r="G124">
            <v>369</v>
          </cell>
        </row>
        <row r="125">
          <cell r="C125" t="str">
            <v>m3</v>
          </cell>
        </row>
        <row r="126">
          <cell r="C126" t="str">
            <v>m3</v>
          </cell>
        </row>
        <row r="127">
          <cell r="C127" t="str">
            <v>m3</v>
          </cell>
        </row>
        <row r="128">
          <cell r="A128" t="str">
            <v>2.3.3.3</v>
          </cell>
          <cell r="B128" t="str">
            <v xml:space="preserve">Llenos con material de préstamo en LIMO/ARENILLA, compactados mecánicamente hasta obtener una densidad del 100% de la máxima obtenida en el ensayo del próctor modificado. </v>
          </cell>
          <cell r="C128" t="str">
            <v>m3</v>
          </cell>
          <cell r="E128">
            <v>213.00701999999998</v>
          </cell>
          <cell r="F128">
            <v>2610.0722637500003</v>
          </cell>
          <cell r="G128">
            <v>340.66915299999999</v>
          </cell>
        </row>
        <row r="134">
          <cell r="C134" t="str">
            <v>Unidad</v>
          </cell>
          <cell r="E134"/>
          <cell r="F134">
            <v>27</v>
          </cell>
          <cell r="G134">
            <v>40</v>
          </cell>
          <cell r="H134">
            <v>50</v>
          </cell>
          <cell r="I134">
            <v>22</v>
          </cell>
          <cell r="J134">
            <v>27</v>
          </cell>
          <cell r="K134">
            <v>22</v>
          </cell>
          <cell r="L134">
            <v>27</v>
          </cell>
          <cell r="M134">
            <v>22</v>
          </cell>
          <cell r="N134">
            <v>30</v>
          </cell>
          <cell r="O134">
            <v>22</v>
          </cell>
          <cell r="P134">
            <v>32</v>
          </cell>
          <cell r="Q134">
            <v>2</v>
          </cell>
          <cell r="R134">
            <v>12</v>
          </cell>
          <cell r="S134">
            <v>17</v>
          </cell>
        </row>
        <row r="138">
          <cell r="A138" t="str">
            <v>OE10</v>
          </cell>
          <cell r="B138" t="str">
            <v xml:space="preserve">S.T.I. de Tubería PEAD-PN16-RDE11 de Ø3" (75 mm) </v>
          </cell>
          <cell r="C138" t="str">
            <v>ml</v>
          </cell>
        </row>
        <row r="139">
          <cell r="E139"/>
          <cell r="F139">
            <v>224.67999999999998</v>
          </cell>
          <cell r="G139">
            <v>269.40000000000003</v>
          </cell>
          <cell r="H139">
            <v>318.99</v>
          </cell>
          <cell r="I139">
            <v>178.63</v>
          </cell>
          <cell r="J139">
            <v>194.53</v>
          </cell>
          <cell r="K139">
            <v>178.3</v>
          </cell>
          <cell r="L139">
            <v>203.28</v>
          </cell>
          <cell r="M139">
            <v>178.12</v>
          </cell>
          <cell r="N139">
            <v>219.18</v>
          </cell>
          <cell r="O139">
            <v>178.31</v>
          </cell>
          <cell r="P139">
            <v>229.19</v>
          </cell>
          <cell r="Q139">
            <v>79.86</v>
          </cell>
          <cell r="R139">
            <v>147.95000000000002</v>
          </cell>
          <cell r="S139">
            <v>174.35999999999999</v>
          </cell>
        </row>
        <row r="140">
          <cell r="A140" t="str">
            <v>2.3.5.3</v>
          </cell>
          <cell r="B140" t="str">
            <v xml:space="preserve">S.T.I. de Tubería PEAD-PN10-RDE17 de Ø4" (110 mm) </v>
          </cell>
          <cell r="C140" t="str">
            <v>ml</v>
          </cell>
        </row>
        <row r="141">
          <cell r="E141">
            <v>230</v>
          </cell>
          <cell r="F141"/>
          <cell r="G141"/>
          <cell r="H141"/>
          <cell r="I141"/>
          <cell r="J141"/>
          <cell r="K141"/>
          <cell r="L141"/>
          <cell r="M141"/>
          <cell r="N141"/>
          <cell r="O141"/>
          <cell r="P141"/>
          <cell r="Q141"/>
          <cell r="R141"/>
          <cell r="S141"/>
        </row>
        <row r="142">
          <cell r="A142" t="str">
            <v>2.3.5.4</v>
          </cell>
          <cell r="B142" t="str">
            <v>S.T.I. de CODO45 PEAD-PN16(Ø3"-90mm)X45</v>
          </cell>
          <cell r="C142" t="str">
            <v>Unidad</v>
          </cell>
        </row>
        <row r="147">
          <cell r="A147" t="str">
            <v>2.3.5.7</v>
          </cell>
          <cell r="B147" t="str">
            <v>S.T.I. de TEE PEAD-PN16(Ø4"-110mm)</v>
          </cell>
          <cell r="C147" t="str">
            <v>Unidad</v>
          </cell>
        </row>
        <row r="149">
          <cell r="A149" t="str">
            <v>2.3.5.9</v>
          </cell>
          <cell r="B149" t="str">
            <v>S.T.I. de FLANCHE UNIVERSAL PEAD-PN16(Ø4"-110mm)</v>
          </cell>
          <cell r="C149" t="str">
            <v>Unidad</v>
          </cell>
        </row>
        <row r="151">
          <cell r="A151" t="str">
            <v>2.3.5.11</v>
          </cell>
          <cell r="B151" t="str">
            <v>S.T.I. de VALVULA COMPUERTA HD EXTREMO BRIDA -Ø4"</v>
          </cell>
          <cell r="C151" t="str">
            <v>Unidad</v>
          </cell>
        </row>
        <row r="172">
          <cell r="A172" t="str">
            <v>2.1.7.4.1</v>
          </cell>
          <cell r="C172" t="str">
            <v>m3</v>
          </cell>
        </row>
        <row r="175">
          <cell r="B175" t="str">
            <v>CONSTRUCCION DE PILOTES DE APOYO, hasta 5 m de longitud, 114,3 mm de diámetro nominal, compuesto de armadura tubular con rosca, de acero EN ISO 11960 N-80, con límite elástico 562 N/mm², de 60,3 mm de diámetro exterior y 5,5 mm de espesor, y lechada de cemento CEM I 42,5N, con una relación agua/cemento de 0,4 dosificada en peso, vertida por el interior de la armadura mediante sistema de inyección única global (IU).</v>
          </cell>
        </row>
        <row r="176">
          <cell r="C176" t="str">
            <v>un</v>
          </cell>
        </row>
        <row r="182">
          <cell r="E182">
            <v>91.27000000000001</v>
          </cell>
        </row>
        <row r="183">
          <cell r="A183" t="str">
            <v>OE11</v>
          </cell>
          <cell r="B183" t="str">
            <v>S.T.I. de CODO45 PEAD-PN16(Ø4"-110mm)X45</v>
          </cell>
          <cell r="C183" t="str">
            <v>Unidad</v>
          </cell>
        </row>
        <row r="189">
          <cell r="C189" t="str">
            <v>Unidad</v>
          </cell>
        </row>
        <row r="193">
          <cell r="C193" t="str">
            <v>ML</v>
          </cell>
        </row>
        <row r="201">
          <cell r="C201" t="str">
            <v>m</v>
          </cell>
        </row>
        <row r="210">
          <cell r="B210" t="str">
            <v>Suministro, transporte y construcción de Filtro tipo frances, con una sección de 0,30 X 0,40, Piedra seleccionada entre 2" y 3" y Geotextil NT1600, NO INCLUYE EXCAVACIÓN, NI LLENO</v>
          </cell>
          <cell r="C210" t="str">
            <v>ml</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ta parcial 05 RESUMEN"/>
      <sheetName val="balance final adicion"/>
      <sheetName val="balance final adicion ESC01"/>
      <sheetName val="balance final adicion ESC02"/>
    </sheetNames>
    <sheetDataSet>
      <sheetData sheetId="0"/>
      <sheetData sheetId="1"/>
      <sheetData sheetId="2"/>
      <sheetData sheetId="3">
        <row r="37">
          <cell r="S37">
            <v>364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D1A75-A6C8-4F78-A9BC-4EC89D4D7567}">
  <sheetPr>
    <tabColor rgb="FFFFC000"/>
    <pageSetUpPr fitToPage="1"/>
  </sheetPr>
  <dimension ref="A1:AW44"/>
  <sheetViews>
    <sheetView topLeftCell="H8" zoomScale="95" zoomScaleNormal="95" zoomScaleSheetLayoutView="95" workbookViewId="0">
      <selection activeCell="AD11" sqref="AD1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11" style="1" customWidth="1"/>
    <col min="31" max="31" width="8.85546875" style="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75" x14ac:dyDescent="0.2">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175" t="s">
        <v>129</v>
      </c>
      <c r="AJ9" s="53"/>
      <c r="AK9" s="53"/>
      <c r="AL9" s="54"/>
    </row>
    <row r="10" spans="1:49" s="49" customFormat="1" ht="12"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179" t="s">
        <v>140</v>
      </c>
      <c r="AE10" s="184" t="s">
        <v>27</v>
      </c>
      <c r="AF10" s="180" t="s">
        <v>136</v>
      </c>
      <c r="AG10" s="180" t="s">
        <v>137</v>
      </c>
      <c r="AH10" s="185" t="s">
        <v>68</v>
      </c>
      <c r="AI10" s="182"/>
      <c r="AJ10" s="53"/>
      <c r="AK10" s="53"/>
      <c r="AL10" s="54"/>
    </row>
    <row r="11" spans="1:49" s="49" customFormat="1" ht="24.95" customHeight="1" x14ac:dyDescent="0.25">
      <c r="A11" s="285" t="s">
        <v>12</v>
      </c>
      <c r="B11" s="286"/>
      <c r="C11" s="286"/>
      <c r="D11" s="286"/>
      <c r="E11" s="286"/>
      <c r="F11" s="286"/>
      <c r="G11" s="286"/>
      <c r="H11" s="292" t="str">
        <f>+'[1]PARA INFORME edit'!$A$9</f>
        <v>2.1.2.1</v>
      </c>
      <c r="I11" s="293"/>
      <c r="J11" s="294" t="str">
        <f>+'[1]PARA INFORME edit'!$B$9</f>
        <v>Demolicion de elementos en Concreto reforzado</v>
      </c>
      <c r="K11" s="295"/>
      <c r="L11" s="295"/>
      <c r="M11" s="295"/>
      <c r="N11" s="295"/>
      <c r="O11" s="295"/>
      <c r="P11" s="295"/>
      <c r="Q11" s="295"/>
      <c r="R11" s="295"/>
      <c r="S11" s="295"/>
      <c r="T11" s="295"/>
      <c r="U11" s="295"/>
      <c r="V11" s="295"/>
      <c r="W11" s="295"/>
      <c r="X11" s="295"/>
      <c r="Y11" s="295"/>
      <c r="Z11" s="295"/>
      <c r="AA11" s="296"/>
      <c r="AB11" s="42"/>
      <c r="AC11" s="55"/>
      <c r="AD11" s="183" t="s">
        <v>130</v>
      </c>
      <c r="AE11" s="186">
        <v>3</v>
      </c>
      <c r="AF11" s="186">
        <v>5.5</v>
      </c>
      <c r="AG11" s="186"/>
      <c r="AH11" s="187">
        <v>0.15</v>
      </c>
      <c r="AI11" s="188">
        <f>AE11*AF11*AH11</f>
        <v>2.4750000000000001</v>
      </c>
      <c r="AJ11" s="53"/>
      <c r="AK11" s="53"/>
      <c r="AL11" s="54"/>
    </row>
    <row r="12" spans="1:49" s="49" customFormat="1" ht="24.95" customHeight="1" x14ac:dyDescent="0.25">
      <c r="A12" s="300" t="s">
        <v>13</v>
      </c>
      <c r="B12" s="301"/>
      <c r="C12" s="301"/>
      <c r="D12" s="301"/>
      <c r="E12" s="301"/>
      <c r="F12" s="301"/>
      <c r="G12" s="301"/>
      <c r="H12" s="302" t="str">
        <f>+'[1]PARA INFORME edit'!$C$9</f>
        <v>m3</v>
      </c>
      <c r="I12" s="303"/>
      <c r="J12" s="297"/>
      <c r="K12" s="298"/>
      <c r="L12" s="298"/>
      <c r="M12" s="298"/>
      <c r="N12" s="298"/>
      <c r="O12" s="298"/>
      <c r="P12" s="298"/>
      <c r="Q12" s="298"/>
      <c r="R12" s="298"/>
      <c r="S12" s="298"/>
      <c r="T12" s="298"/>
      <c r="U12" s="298"/>
      <c r="V12" s="298"/>
      <c r="W12" s="298"/>
      <c r="X12" s="298"/>
      <c r="Y12" s="298"/>
      <c r="Z12" s="298"/>
      <c r="AA12" s="299"/>
      <c r="AB12" s="42"/>
      <c r="AC12" s="55"/>
      <c r="AD12" s="183" t="s">
        <v>131</v>
      </c>
      <c r="AE12" s="186">
        <v>3</v>
      </c>
      <c r="AF12" s="186">
        <v>5.5</v>
      </c>
      <c r="AG12" s="186"/>
      <c r="AH12" s="187">
        <v>0.18179999999999999</v>
      </c>
      <c r="AI12" s="188">
        <f t="shared" ref="AI12" si="0">AE12*AF12*AH12</f>
        <v>2.9996999999999998</v>
      </c>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183" t="s">
        <v>132</v>
      </c>
      <c r="AE13" s="186">
        <v>3</v>
      </c>
      <c r="AF13" s="186"/>
      <c r="AG13" s="186">
        <v>0.8</v>
      </c>
      <c r="AH13" s="187">
        <v>0.15</v>
      </c>
      <c r="AI13" s="188">
        <f>AE13*AG13*AH13</f>
        <v>0.36000000000000004</v>
      </c>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183" t="s">
        <v>133</v>
      </c>
      <c r="AE14" s="186">
        <v>3</v>
      </c>
      <c r="AF14" s="186"/>
      <c r="AG14" s="186">
        <v>0.8</v>
      </c>
      <c r="AH14" s="187">
        <v>0.15</v>
      </c>
      <c r="AI14" s="188">
        <f>AF15*AG15*AH14</f>
        <v>0.66</v>
      </c>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183" t="s">
        <v>134</v>
      </c>
      <c r="AE15" s="186"/>
      <c r="AF15" s="187">
        <v>5.5</v>
      </c>
      <c r="AG15" s="186">
        <v>0.8</v>
      </c>
      <c r="AH15" s="187">
        <v>0.15</v>
      </c>
      <c r="AI15" s="188">
        <f>AF15*AG15*AH15</f>
        <v>0.66</v>
      </c>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183" t="s">
        <v>135</v>
      </c>
      <c r="AE16" s="186"/>
      <c r="AF16" s="187">
        <v>5.5</v>
      </c>
      <c r="AG16" s="186">
        <v>0.8</v>
      </c>
      <c r="AH16" s="187">
        <v>0.15</v>
      </c>
      <c r="AI16" s="188">
        <f>AF16*AG16*AH16</f>
        <v>0.66</v>
      </c>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177"/>
      <c r="AE17" s="176"/>
      <c r="AF17" s="176"/>
      <c r="AG17" s="176"/>
      <c r="AH17" s="187"/>
      <c r="AI17" s="176"/>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183" t="s">
        <v>138</v>
      </c>
      <c r="AE18" s="186">
        <v>2.5</v>
      </c>
      <c r="AF18" s="187">
        <v>4.51</v>
      </c>
      <c r="AG18" s="186"/>
      <c r="AH18" s="187">
        <v>0.15</v>
      </c>
      <c r="AI18" s="188">
        <f>AE18*AF18*AH18</f>
        <v>1.6912499999999997</v>
      </c>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77"/>
      <c r="AE19" s="177"/>
      <c r="AF19" s="177"/>
      <c r="AG19" s="177"/>
      <c r="AH19" s="177"/>
      <c r="AI19" s="189">
        <f>SUM(AI11:AI18)</f>
        <v>9.5059500000000003</v>
      </c>
      <c r="AJ19" s="188"/>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78"/>
      <c r="AE20" s="178"/>
      <c r="AF20" s="178"/>
      <c r="AG20" s="178"/>
      <c r="AH20" s="178"/>
      <c r="AI20" s="178"/>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283" t="s">
        <v>30</v>
      </c>
      <c r="AE21" s="284"/>
      <c r="AF21" s="180"/>
      <c r="AG21" s="181"/>
      <c r="AH21" s="178"/>
      <c r="AI21" s="191">
        <v>3</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262" t="s">
        <v>31</v>
      </c>
      <c r="AE22" s="262"/>
      <c r="AF22" s="262"/>
      <c r="AG22" s="262"/>
      <c r="AH22" s="179"/>
      <c r="AI22" s="178"/>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262" t="s">
        <v>139</v>
      </c>
      <c r="AE23" s="262"/>
      <c r="AF23" s="262"/>
      <c r="AG23" s="262"/>
      <c r="AH23" s="179"/>
      <c r="AI23" s="190">
        <f>AI19+AI21</f>
        <v>12.50595</v>
      </c>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282" t="s">
        <v>32</v>
      </c>
      <c r="AE24" s="282"/>
      <c r="AF24" s="282"/>
      <c r="AG24" s="282"/>
      <c r="AH24" s="282"/>
      <c r="AI24" s="28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282"/>
      <c r="AE25" s="282"/>
      <c r="AF25" s="282"/>
      <c r="AG25" s="282"/>
      <c r="AH25" s="282"/>
      <c r="AI25" s="28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282" t="s">
        <v>29</v>
      </c>
      <c r="AE26" s="282"/>
      <c r="AF26" s="282"/>
      <c r="AG26" s="282"/>
      <c r="AH26" s="282"/>
      <c r="AI26" s="282"/>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282"/>
      <c r="AE27" s="282"/>
      <c r="AF27" s="282"/>
      <c r="AG27" s="282"/>
      <c r="AH27" s="282"/>
      <c r="AI27" s="282"/>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5"/>
      <c r="AE28" s="85"/>
      <c r="AF28" s="85"/>
      <c r="AG28" s="85"/>
      <c r="AH28" s="85"/>
      <c r="AI28" s="85"/>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5"/>
      <c r="AE29" s="85"/>
      <c r="AF29" s="85"/>
      <c r="AG29" s="85"/>
      <c r="AH29" s="85"/>
      <c r="AI29" s="85"/>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3</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7">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10:G10"/>
    <mergeCell ref="H10:AA10"/>
    <mergeCell ref="A11:G11"/>
    <mergeCell ref="H11:I11"/>
    <mergeCell ref="J11:AA12"/>
    <mergeCell ref="A12:G12"/>
    <mergeCell ref="H12:I12"/>
    <mergeCell ref="A14:AA14"/>
    <mergeCell ref="AN42:AO42"/>
    <mergeCell ref="B43:K43"/>
    <mergeCell ref="O43:Y43"/>
    <mergeCell ref="AD32:AI32"/>
    <mergeCell ref="AI37:AI38"/>
    <mergeCell ref="B39:M39"/>
    <mergeCell ref="Q39:AA39"/>
    <mergeCell ref="AD40:AH41"/>
    <mergeCell ref="AI40:AI41"/>
    <mergeCell ref="O41:Z41"/>
    <mergeCell ref="AD42:AH42"/>
    <mergeCell ref="AD24:AI25"/>
    <mergeCell ref="AD26:AI27"/>
    <mergeCell ref="AD21:AE21"/>
    <mergeCell ref="AD22:AG22"/>
    <mergeCell ref="AD23:AG23"/>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6AA8-3DBE-4A0B-8C87-C45A39DD94A6}">
  <sheetPr>
    <tabColor rgb="FFFFC000"/>
    <pageSetUpPr fitToPage="1"/>
  </sheetPr>
  <dimension ref="A1:AW44"/>
  <sheetViews>
    <sheetView topLeftCell="A13" zoomScale="95" zoomScaleNormal="95" zoomScaleSheetLayoutView="95" workbookViewId="0">
      <selection activeCell="AD30" sqref="AD30: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edit'!$E$36</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edit'!$F$36</f>
        <v>14</v>
      </c>
      <c r="AI10" s="344"/>
      <c r="AJ10" s="53"/>
      <c r="AK10" s="53"/>
      <c r="AL10" s="54"/>
    </row>
    <row r="11" spans="1:49" s="49" customFormat="1" ht="24.95" customHeight="1" x14ac:dyDescent="0.25">
      <c r="A11" s="285" t="s">
        <v>12</v>
      </c>
      <c r="B11" s="286"/>
      <c r="C11" s="286"/>
      <c r="D11" s="286"/>
      <c r="E11" s="286"/>
      <c r="F11" s="286"/>
      <c r="G11" s="286"/>
      <c r="H11" s="326" t="str">
        <f>+'[1]PARA INFORME edit'!$A$36</f>
        <v>2.1.4.8</v>
      </c>
      <c r="I11" s="327"/>
      <c r="J11" s="294" t="str">
        <f>+'[1]PARA INFORME edit'!$B$36</f>
        <v>Suministro, transporte, instalacion. CAJA DE INSPECCION 60X60cm incluye tapa y herrajes</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edit'!$G$36</f>
        <v>22</v>
      </c>
      <c r="AI11" s="344"/>
      <c r="AJ11" s="53"/>
      <c r="AK11" s="53"/>
      <c r="AL11" s="54"/>
    </row>
    <row r="12" spans="1:49" s="49" customFormat="1" ht="24.95" customHeight="1" x14ac:dyDescent="0.25">
      <c r="A12" s="300" t="s">
        <v>13</v>
      </c>
      <c r="B12" s="301"/>
      <c r="C12" s="301"/>
      <c r="D12" s="301"/>
      <c r="E12" s="301"/>
      <c r="F12" s="301"/>
      <c r="G12" s="301"/>
      <c r="H12" s="302" t="str">
        <f>+'[1]PARA INFORME edit'!$C$36</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edit'!$H$36</f>
        <v>26</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edit'!$I$36</f>
        <v>12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edit'!$J$36</f>
        <v>15</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edit'!$K$36</f>
        <v>12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edit'!$L$36</f>
        <v>15</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edit'!$M$36</f>
        <v>12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edit'!$N$36</f>
        <v>16</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edit'!$O$36</f>
        <v>11</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edit'!$P$36</f>
        <v>18</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edit'!$Q$36</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edit'!$R$36</f>
        <v>8</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edit'!$S$36</f>
        <v>11</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30"/>
      <c r="AG25" s="130"/>
      <c r="AH25" s="130"/>
      <c r="AI25" s="130"/>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108" t="s">
        <v>15</v>
      </c>
      <c r="AG26" s="128"/>
      <c r="AH26" s="127"/>
      <c r="AI26" s="131">
        <f>SUM(AH9:AI23)</f>
        <v>194</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140</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25" t="s">
        <v>53</v>
      </c>
      <c r="AG28" s="325"/>
      <c r="AH28" s="325"/>
      <c r="AI28" s="133">
        <f>AI26-AI27</f>
        <v>54</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30"/>
      <c r="AF29" s="130"/>
      <c r="AG29" s="130"/>
      <c r="AH29" s="130"/>
      <c r="AI29" s="130"/>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3"/>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54</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7:AH27"/>
    <mergeCell ref="AF28:AH28"/>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4F45C-27D8-48EE-9848-D52B1E667748}">
  <sheetPr>
    <tabColor rgb="FFFFC000"/>
    <pageSetUpPr fitToPage="1"/>
  </sheetPr>
  <dimension ref="A1:AW44"/>
  <sheetViews>
    <sheetView topLeftCell="A2"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edit'!$E$39</f>
        <v>50.43</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edit'!$F$39</f>
        <v>38.67</v>
      </c>
      <c r="AI10" s="344"/>
      <c r="AJ10" s="53"/>
      <c r="AK10" s="53"/>
      <c r="AL10" s="54"/>
    </row>
    <row r="11" spans="1:49" s="49" customFormat="1" ht="24.95" customHeight="1" x14ac:dyDescent="0.25">
      <c r="A11" s="285" t="s">
        <v>12</v>
      </c>
      <c r="B11" s="286"/>
      <c r="C11" s="286"/>
      <c r="D11" s="286"/>
      <c r="E11" s="286"/>
      <c r="F11" s="286"/>
      <c r="G11" s="286"/>
      <c r="H11" s="326" t="str">
        <f>+'[1]PARA INFORME edit'!$A$38</f>
        <v>2.1.5.2</v>
      </c>
      <c r="I11" s="327"/>
      <c r="J11" s="294" t="str">
        <f>+'[1]PARA INFORME edit'!$B$38</f>
        <v xml:space="preserve">S.T.I. de Tubería PVC-S de Ø6" (160 mm)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edit'!$G$39</f>
        <v>81.09</v>
      </c>
      <c r="AI11" s="344"/>
      <c r="AJ11" s="53"/>
      <c r="AK11" s="53"/>
      <c r="AL11" s="54"/>
    </row>
    <row r="12" spans="1:49" s="49" customFormat="1" ht="24.95" customHeight="1" x14ac:dyDescent="0.25">
      <c r="A12" s="300" t="s">
        <v>13</v>
      </c>
      <c r="B12" s="301"/>
      <c r="C12" s="301"/>
      <c r="D12" s="301"/>
      <c r="E12" s="301"/>
      <c r="F12" s="301"/>
      <c r="G12" s="301"/>
      <c r="H12" s="302" t="str">
        <f>+'[1]PARA INFORME edit'!$C$38</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edit'!$H$39</f>
        <v>87.96</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edit'!$I$39</f>
        <v>49.56</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edit'!$J$39</f>
        <v>70.11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edit'!$K$39</f>
        <v>39.870000000000005</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edit'!$L$39</f>
        <v>49.44</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edit'!$M$39</f>
        <v>38.790000000000006</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edit'!$N$39</f>
        <v>54.7</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edit'!$O$39</f>
        <v>39.540000000000006</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edit'!$P$39</f>
        <v>58.400000000000006</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edit'!$Q$39</f>
        <v>18.189999999999998</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edit'!$R$39</f>
        <v>40.590000000000003</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edit'!$S$39</f>
        <v>36.659999999999997</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08" t="s">
        <v>15</v>
      </c>
      <c r="AG25" s="128"/>
      <c r="AH25" s="127"/>
      <c r="AI25" s="131">
        <f>SUM(AH9:AI23)</f>
        <v>754</v>
      </c>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325" t="s">
        <v>52</v>
      </c>
      <c r="AG26" s="325"/>
      <c r="AH26" s="325"/>
      <c r="AI26" s="132">
        <v>720</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53</v>
      </c>
      <c r="AG27" s="325"/>
      <c r="AH27" s="325"/>
      <c r="AI27" s="133">
        <f>AI25-AI26</f>
        <v>34</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130"/>
      <c r="AG28" s="130"/>
      <c r="AH28" s="130"/>
      <c r="AI28" s="130"/>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AI27</f>
        <v>34</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6:AH26"/>
    <mergeCell ref="AF27:AH27"/>
    <mergeCell ref="AD29:AI32"/>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A5D6F-D6D5-4ECC-BFB7-5EF9810EDB28}">
  <sheetPr>
    <tabColor rgb="FFFFC000"/>
    <pageSetUpPr fitToPage="1"/>
  </sheetPr>
  <dimension ref="A1:AU44"/>
  <sheetViews>
    <sheetView topLeftCell="A12" zoomScale="95" zoomScaleNormal="95" zoomScaleSheetLayoutView="95" workbookViewId="0">
      <selection activeCell="AD29" sqref="AD29:AI3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2.85546875" style="1" customWidth="1"/>
    <col min="37" max="37" width="5.28515625" style="1"/>
    <col min="38" max="38" width="6.5703125" style="1" bestFit="1" customWidth="1"/>
    <col min="39" max="39" width="5.28515625" style="1"/>
    <col min="40" max="40" width="6.42578125" style="1" bestFit="1" customWidth="1"/>
    <col min="41" max="16384" width="5.28515625" style="1"/>
  </cols>
  <sheetData>
    <row r="1" spans="1:47"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row>
    <row r="2" spans="1:47"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row>
    <row r="3" spans="1:47"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row>
    <row r="4" spans="1:47"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1:47"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8"/>
    </row>
    <row r="6" spans="1:47"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51"/>
    </row>
    <row r="7" spans="1:47"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1"/>
    </row>
    <row r="8" spans="1:47"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4"/>
    </row>
    <row r="9" spans="1:47"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edit'!$E$41</f>
        <v>20.97</v>
      </c>
      <c r="AI9" s="349"/>
      <c r="AJ9" s="54"/>
    </row>
    <row r="10" spans="1:47"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edit'!$F$41</f>
        <v>57.760000000000005</v>
      </c>
      <c r="AI10" s="344"/>
      <c r="AJ10" s="54"/>
    </row>
    <row r="11" spans="1:47" s="49" customFormat="1" ht="24.95" customHeight="1" x14ac:dyDescent="0.25">
      <c r="A11" s="285" t="s">
        <v>12</v>
      </c>
      <c r="B11" s="286"/>
      <c r="C11" s="286"/>
      <c r="D11" s="286"/>
      <c r="E11" s="286"/>
      <c r="F11" s="286"/>
      <c r="G11" s="286"/>
      <c r="H11" s="326" t="str">
        <f>+'[1]PARA INFORME edit'!$A$40</f>
        <v>2.1.5.3</v>
      </c>
      <c r="I11" s="327"/>
      <c r="J11" s="294" t="str">
        <f>+'[1]PARA INFORME edit'!$B$40</f>
        <v xml:space="preserve">S.T.I. de Tubería PVC-S de Ø8" (200 mm)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edit'!$G$41</f>
        <v>133.30000000000001</v>
      </c>
      <c r="AI11" s="344"/>
      <c r="AJ11" s="54"/>
    </row>
    <row r="12" spans="1:47" s="49" customFormat="1" ht="24.95" customHeight="1" x14ac:dyDescent="0.25">
      <c r="A12" s="300" t="s">
        <v>13</v>
      </c>
      <c r="B12" s="301"/>
      <c r="C12" s="301"/>
      <c r="D12" s="301"/>
      <c r="E12" s="301"/>
      <c r="F12" s="301"/>
      <c r="G12" s="301"/>
      <c r="H12" s="302" t="str">
        <f>+'[1]PARA INFORME edit'!$C$40</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edit'!$H$41</f>
        <v>156.26</v>
      </c>
      <c r="AI12" s="344"/>
      <c r="AJ12" s="54"/>
    </row>
    <row r="13" spans="1:47"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edit'!$I$41</f>
        <v>101.23</v>
      </c>
      <c r="AI13" s="344"/>
      <c r="AJ13" s="60"/>
      <c r="AK13" s="61"/>
      <c r="AL13" s="61"/>
      <c r="AN13" s="49"/>
      <c r="AO13" s="49"/>
      <c r="AP13" s="49"/>
      <c r="AQ13" s="49"/>
      <c r="AR13" s="49"/>
      <c r="AS13" s="49"/>
      <c r="AT13" s="49"/>
      <c r="AU13" s="49"/>
    </row>
    <row r="14" spans="1:47"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edit'!$J$41</f>
        <v>113.64000000000001</v>
      </c>
      <c r="AI14" s="344"/>
      <c r="AJ14" s="60"/>
      <c r="AN14" s="49"/>
      <c r="AO14" s="49"/>
      <c r="AP14" s="49"/>
      <c r="AQ14" s="49"/>
      <c r="AR14" s="49"/>
      <c r="AS14" s="49"/>
      <c r="AT14" s="49"/>
      <c r="AU14" s="49"/>
    </row>
    <row r="15" spans="1:47"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edit'!$K$41</f>
        <v>97.78</v>
      </c>
      <c r="AI15" s="344"/>
      <c r="AJ15" s="60"/>
      <c r="AN15" s="49"/>
      <c r="AO15" s="49"/>
      <c r="AP15" s="49"/>
      <c r="AQ15" s="49"/>
      <c r="AR15" s="49"/>
      <c r="AS15" s="49"/>
      <c r="AT15" s="49"/>
      <c r="AU15" s="49"/>
    </row>
    <row r="16" spans="1:47"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edit'!$L$41</f>
        <v>113.45</v>
      </c>
      <c r="AI16" s="344"/>
      <c r="AJ16" s="17"/>
      <c r="AN16" s="3"/>
      <c r="AO16" s="39"/>
      <c r="AP16" s="3"/>
      <c r="AQ16" s="3"/>
      <c r="AR16" s="3"/>
      <c r="AS16" s="3"/>
      <c r="AT16" s="3"/>
      <c r="AU16" s="3"/>
    </row>
    <row r="17" spans="1:47"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edit'!$M$41</f>
        <v>97.68</v>
      </c>
      <c r="AI17" s="344"/>
      <c r="AJ17" s="17"/>
      <c r="AL17" s="11"/>
      <c r="AM17" s="18"/>
      <c r="AN17" s="3"/>
      <c r="AO17" s="3"/>
      <c r="AP17" s="3"/>
      <c r="AQ17" s="3"/>
      <c r="AR17" s="3"/>
      <c r="AS17" s="3"/>
      <c r="AT17" s="3"/>
      <c r="AU17" s="3"/>
    </row>
    <row r="18" spans="1:47"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edit'!$N$41</f>
        <v>115.61999999999999</v>
      </c>
      <c r="AI18" s="344"/>
      <c r="AJ18" s="17"/>
      <c r="AM18" s="18"/>
      <c r="AN18" s="3"/>
      <c r="AO18" s="3"/>
      <c r="AP18" s="3"/>
      <c r="AQ18" s="3"/>
      <c r="AR18" s="3"/>
      <c r="AS18" s="3"/>
      <c r="AT18" s="3"/>
      <c r="AU18" s="3"/>
    </row>
    <row r="19" spans="1:47"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edit'!$O$41</f>
        <v>87.6</v>
      </c>
      <c r="AI19" s="344"/>
      <c r="AJ19" s="17"/>
      <c r="AM19" s="18"/>
      <c r="AN19" s="3"/>
      <c r="AO19" s="3"/>
      <c r="AP19" s="3"/>
      <c r="AQ19" s="3"/>
      <c r="AR19" s="3"/>
      <c r="AS19" s="3"/>
      <c r="AT19" s="3"/>
      <c r="AU19" s="3"/>
    </row>
    <row r="20" spans="1:47"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edit'!$P$41</f>
        <v>118.61000000000001</v>
      </c>
      <c r="AI20" s="344"/>
      <c r="AJ20" s="17"/>
      <c r="AM20" s="18"/>
      <c r="AN20" s="3"/>
      <c r="AO20" s="3"/>
      <c r="AP20" s="3"/>
      <c r="AQ20" s="3"/>
      <c r="AR20" s="3"/>
      <c r="AS20" s="3"/>
      <c r="AT20" s="3"/>
      <c r="AU20" s="3"/>
    </row>
    <row r="21" spans="1:47"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edit'!$Q$41</f>
        <v>52.23</v>
      </c>
      <c r="AI21" s="344"/>
      <c r="AJ21" s="17"/>
      <c r="AM21" s="18"/>
      <c r="AN21" s="3"/>
      <c r="AO21" s="3"/>
      <c r="AP21" s="3"/>
      <c r="AQ21" s="3"/>
      <c r="AR21" s="3"/>
      <c r="AS21" s="3"/>
      <c r="AT21" s="3"/>
      <c r="AU21" s="3"/>
    </row>
    <row r="22" spans="1:47"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edit'!$R$41</f>
        <v>113.55000000000001</v>
      </c>
      <c r="AI22" s="344"/>
      <c r="AJ22" s="17"/>
      <c r="AM22" s="18"/>
      <c r="AN22" s="3"/>
      <c r="AO22" s="3"/>
      <c r="AP22" s="3"/>
      <c r="AQ22" s="3"/>
      <c r="AR22" s="3"/>
      <c r="AS22" s="3"/>
      <c r="AT22" s="3"/>
      <c r="AU22" s="3"/>
    </row>
    <row r="23" spans="1:47"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edit'!$S$41</f>
        <v>140.32</v>
      </c>
      <c r="AI23" s="340"/>
      <c r="AJ23" s="17"/>
      <c r="AM23" s="18"/>
      <c r="AN23" s="3"/>
      <c r="AO23" s="3"/>
      <c r="AP23" s="3"/>
      <c r="AQ23" s="3"/>
      <c r="AR23" s="3"/>
      <c r="AS23" s="3"/>
      <c r="AT23" s="3"/>
      <c r="AU23" s="3"/>
    </row>
    <row r="24" spans="1:47"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17"/>
      <c r="AM24" s="18"/>
      <c r="AN24" s="3"/>
      <c r="AO24" s="3"/>
      <c r="AP24" s="3"/>
      <c r="AQ24" s="3"/>
      <c r="AR24" s="3"/>
      <c r="AS24" s="3"/>
      <c r="AT24" s="3"/>
      <c r="AU24" s="3"/>
    </row>
    <row r="25" spans="1:47"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08" t="s">
        <v>15</v>
      </c>
      <c r="AG25" s="128"/>
      <c r="AH25" s="127"/>
      <c r="AI25" s="131">
        <f>SUM(AH9:AI23)</f>
        <v>1520</v>
      </c>
      <c r="AJ25" s="17"/>
      <c r="AM25" s="18"/>
      <c r="AN25" s="3"/>
      <c r="AO25" s="3"/>
      <c r="AP25" s="3"/>
      <c r="AQ25" s="3"/>
      <c r="AR25" s="3"/>
      <c r="AS25" s="3"/>
      <c r="AT25" s="3"/>
      <c r="AU25" s="3"/>
    </row>
    <row r="26" spans="1:47"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325" t="s">
        <v>52</v>
      </c>
      <c r="AG26" s="325"/>
      <c r="AH26" s="325"/>
      <c r="AI26" s="132">
        <v>1282</v>
      </c>
      <c r="AJ26" s="17"/>
      <c r="AM26" s="18"/>
      <c r="AN26" s="3"/>
      <c r="AO26" s="3"/>
      <c r="AP26" s="3"/>
      <c r="AQ26" s="3"/>
      <c r="AR26" s="3"/>
      <c r="AS26" s="3"/>
      <c r="AT26" s="3"/>
      <c r="AU26" s="3"/>
    </row>
    <row r="27" spans="1:47"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53</v>
      </c>
      <c r="AG27" s="325"/>
      <c r="AH27" s="325"/>
      <c r="AI27" s="133">
        <f>AI25-AI26</f>
        <v>238</v>
      </c>
      <c r="AJ27" s="17"/>
      <c r="AM27" s="18"/>
      <c r="AN27" s="3"/>
      <c r="AO27" s="3"/>
      <c r="AP27" s="3"/>
      <c r="AQ27" s="3"/>
      <c r="AR27" s="3"/>
      <c r="AS27" s="3"/>
      <c r="AT27" s="3"/>
      <c r="AU27" s="3"/>
    </row>
    <row r="28" spans="1:47"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130"/>
      <c r="AG28" s="130"/>
      <c r="AH28" s="130"/>
      <c r="AI28" s="130"/>
      <c r="AJ28" s="17"/>
      <c r="AM28" s="18"/>
      <c r="AN28" s="3"/>
      <c r="AO28" s="3"/>
      <c r="AP28" s="3"/>
      <c r="AQ28" s="3"/>
      <c r="AR28" s="3"/>
      <c r="AS28" s="3"/>
      <c r="AT28" s="3"/>
      <c r="AU28" s="3"/>
    </row>
    <row r="29" spans="1:47"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17"/>
      <c r="AM29" s="18"/>
      <c r="AN29" s="3"/>
      <c r="AO29" s="3"/>
      <c r="AP29" s="3"/>
      <c r="AQ29" s="3"/>
      <c r="AR29" s="3"/>
      <c r="AS29" s="3"/>
      <c r="AT29" s="3"/>
      <c r="AU29" s="3"/>
    </row>
    <row r="30" spans="1:47"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17"/>
      <c r="AM30" s="18"/>
      <c r="AN30" s="3"/>
      <c r="AO30" s="3"/>
      <c r="AP30" s="3"/>
      <c r="AQ30" s="3"/>
      <c r="AR30" s="3"/>
      <c r="AS30" s="3"/>
      <c r="AT30" s="3"/>
      <c r="AU30" s="3"/>
    </row>
    <row r="31" spans="1:47"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17"/>
      <c r="AN31" s="3"/>
      <c r="AO31" s="3"/>
      <c r="AP31" s="3"/>
      <c r="AQ31" s="3"/>
      <c r="AR31" s="3"/>
      <c r="AS31" s="3"/>
      <c r="AT31" s="3"/>
      <c r="AU31" s="3"/>
    </row>
    <row r="32" spans="1:47"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17"/>
      <c r="AN32" s="3"/>
      <c r="AO32" s="3"/>
      <c r="AP32" s="3"/>
      <c r="AQ32" s="3"/>
      <c r="AR32" s="3"/>
      <c r="AS32" s="3"/>
      <c r="AT32" s="3"/>
      <c r="AU32" s="3"/>
    </row>
    <row r="33" spans="1:47"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17"/>
      <c r="AN33" s="3"/>
      <c r="AO33" s="3"/>
      <c r="AP33" s="3"/>
      <c r="AQ33" s="3"/>
      <c r="AR33" s="3"/>
      <c r="AS33" s="3"/>
      <c r="AT33" s="3"/>
      <c r="AU33" s="3"/>
    </row>
    <row r="34" spans="1:47"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17"/>
      <c r="AN34" s="3"/>
      <c r="AO34" s="3"/>
      <c r="AP34" s="3"/>
      <c r="AQ34" s="3"/>
      <c r="AR34" s="3"/>
      <c r="AS34" s="3"/>
      <c r="AT34" s="3"/>
      <c r="AU34" s="3"/>
    </row>
    <row r="35" spans="1:47"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17"/>
    </row>
    <row r="36" spans="1:47"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17"/>
      <c r="AN36" s="11"/>
    </row>
    <row r="37" spans="1:47"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17"/>
    </row>
    <row r="38" spans="1:47"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17"/>
    </row>
    <row r="39" spans="1:47"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17"/>
    </row>
    <row r="40" spans="1:47"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AI27</f>
        <v>238</v>
      </c>
      <c r="AJ40" s="17"/>
    </row>
    <row r="41" spans="1:47"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17"/>
    </row>
    <row r="42" spans="1:47"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36"/>
      <c r="AL42" s="270"/>
      <c r="AM42" s="270"/>
      <c r="AN42" s="38"/>
    </row>
    <row r="43" spans="1:47"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2"/>
    </row>
    <row r="44" spans="1:47"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J2"/>
    <mergeCell ref="F3:AE3"/>
    <mergeCell ref="AF3:AG3"/>
    <mergeCell ref="AH3:AJ3"/>
    <mergeCell ref="A5:G5"/>
    <mergeCell ref="H5:AA5"/>
    <mergeCell ref="A6:G6"/>
    <mergeCell ref="H6:AA6"/>
    <mergeCell ref="A7:G7"/>
    <mergeCell ref="H7:AA7"/>
    <mergeCell ref="AC7:AJ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6:AH26"/>
    <mergeCell ref="AF27:AH27"/>
    <mergeCell ref="AD29:AI32"/>
    <mergeCell ref="B39:M39"/>
    <mergeCell ref="Q39:AA39"/>
    <mergeCell ref="AD40:AH41"/>
    <mergeCell ref="AI40:AI41"/>
    <mergeCell ref="O41:Z41"/>
    <mergeCell ref="AL42:AM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2EE4-2494-42F4-8477-2307F6189FCB}">
  <sheetPr>
    <tabColor rgb="FFFFC000"/>
    <pageSetUpPr fitToPage="1"/>
  </sheetPr>
  <dimension ref="A1:AU44"/>
  <sheetViews>
    <sheetView zoomScale="95" zoomScaleNormal="95" zoomScaleSheetLayoutView="95" workbookViewId="0">
      <selection activeCell="AC7" sqref="AC7:AJ3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2.85546875" style="1" customWidth="1"/>
    <col min="37" max="37" width="5.28515625" style="1"/>
    <col min="38" max="38" width="6.5703125" style="1" bestFit="1" customWidth="1"/>
    <col min="39" max="39" width="5.28515625" style="1"/>
    <col min="40" max="40" width="6.42578125" style="1" bestFit="1" customWidth="1"/>
    <col min="41" max="16384" width="5.28515625" style="1"/>
  </cols>
  <sheetData>
    <row r="1" spans="1:47"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row>
    <row r="2" spans="1:47"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row>
    <row r="3" spans="1:47"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row>
    <row r="4" spans="1:47"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1:47"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8"/>
    </row>
    <row r="6" spans="1:47"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51"/>
    </row>
    <row r="7" spans="1:47"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1"/>
    </row>
    <row r="8" spans="1:47"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4"/>
    </row>
    <row r="9" spans="1:47"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edit'!$E$42</f>
        <v>tramo1 norte</v>
      </c>
      <c r="AE9" s="347"/>
      <c r="AF9" s="80"/>
      <c r="AG9" s="81"/>
      <c r="AH9" s="348">
        <f>+'[1]PARA INFORME edit'!$E$43</f>
        <v>19.989999999999998</v>
      </c>
      <c r="AI9" s="349"/>
      <c r="AJ9" s="54"/>
    </row>
    <row r="10" spans="1:47"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edit'!$F$42</f>
        <v>tramo2</v>
      </c>
      <c r="AE10" s="342"/>
      <c r="AF10" s="56"/>
      <c r="AG10" s="57"/>
      <c r="AH10" s="343">
        <f>+'[1]PARA INFORME edit'!$F$43</f>
        <v>37.79</v>
      </c>
      <c r="AI10" s="344"/>
      <c r="AJ10" s="54"/>
    </row>
    <row r="11" spans="1:47" s="49" customFormat="1" ht="24.95" customHeight="1" x14ac:dyDescent="0.25">
      <c r="A11" s="285" t="s">
        <v>12</v>
      </c>
      <c r="B11" s="286"/>
      <c r="C11" s="286"/>
      <c r="D11" s="286"/>
      <c r="E11" s="286"/>
      <c r="F11" s="286"/>
      <c r="G11" s="286"/>
      <c r="H11" s="326" t="str">
        <f>+'[1]PARA INFORME edit'!$A$42</f>
        <v>2.1.5.4</v>
      </c>
      <c r="I11" s="327"/>
      <c r="J11" s="294" t="str">
        <f>+'[1]PARA INFORME edit'!$B$42</f>
        <v xml:space="preserve">S.T.I. de Tubería PVC-S de Ø10" (250 mm) </v>
      </c>
      <c r="K11" s="295"/>
      <c r="L11" s="295"/>
      <c r="M11" s="295"/>
      <c r="N11" s="295"/>
      <c r="O11" s="295"/>
      <c r="P11" s="295"/>
      <c r="Q11" s="295"/>
      <c r="R11" s="295"/>
      <c r="S11" s="295"/>
      <c r="T11" s="295"/>
      <c r="U11" s="295"/>
      <c r="V11" s="295"/>
      <c r="W11" s="295"/>
      <c r="X11" s="295"/>
      <c r="Y11" s="295"/>
      <c r="Z11" s="295"/>
      <c r="AA11" s="296"/>
      <c r="AB11" s="42"/>
      <c r="AC11" s="55"/>
      <c r="AD11" s="345" t="str">
        <f>+'[1]PARA INFORME edit'!$G$42</f>
        <v>tramo3</v>
      </c>
      <c r="AE11" s="342"/>
      <c r="AF11" s="56"/>
      <c r="AG11" s="58"/>
      <c r="AH11" s="343">
        <f>+'[1]PARA INFORME edit'!$G$43</f>
        <v>41.31</v>
      </c>
      <c r="AI11" s="344"/>
      <c r="AJ11" s="54"/>
    </row>
    <row r="12" spans="1:47" s="49" customFormat="1" ht="24.95" customHeight="1" x14ac:dyDescent="0.25">
      <c r="A12" s="300" t="s">
        <v>13</v>
      </c>
      <c r="B12" s="301"/>
      <c r="C12" s="301"/>
      <c r="D12" s="301"/>
      <c r="E12" s="301"/>
      <c r="F12" s="301"/>
      <c r="G12" s="301"/>
      <c r="H12" s="302" t="str">
        <f>+'[1]PARA INFORME edit'!$C$42</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edit'!$H$42</f>
        <v>tramo4</v>
      </c>
      <c r="AE12" s="342"/>
      <c r="AF12" s="56"/>
      <c r="AG12" s="58"/>
      <c r="AH12" s="343">
        <f>+'[1]PARA INFORME edit'!$H$43</f>
        <v>20.25</v>
      </c>
      <c r="AI12" s="344"/>
      <c r="AJ12" s="54"/>
    </row>
    <row r="13" spans="1:47"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edit'!$I$42</f>
        <v>tramo5</v>
      </c>
      <c r="AE13" s="342"/>
      <c r="AF13" s="56"/>
      <c r="AG13" s="58"/>
      <c r="AH13" s="343">
        <f>+'[1]PARA INFORME edit'!$I$43</f>
        <v>17.96</v>
      </c>
      <c r="AI13" s="344"/>
      <c r="AJ13" s="60"/>
      <c r="AK13" s="61"/>
      <c r="AL13" s="61"/>
      <c r="AN13" s="49"/>
      <c r="AO13" s="49"/>
      <c r="AP13" s="49"/>
      <c r="AQ13" s="49"/>
      <c r="AR13" s="49"/>
      <c r="AS13" s="49"/>
      <c r="AT13" s="49"/>
      <c r="AU13" s="49"/>
    </row>
    <row r="14" spans="1:47"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edit'!$J$42</f>
        <v>tramo6</v>
      </c>
      <c r="AE14" s="342"/>
      <c r="AF14" s="56"/>
      <c r="AG14" s="58"/>
      <c r="AH14" s="343">
        <f>+'[1]PARA INFORME edit'!$J$43</f>
        <v>37.18</v>
      </c>
      <c r="AI14" s="344"/>
      <c r="AJ14" s="60"/>
      <c r="AN14" s="49"/>
      <c r="AO14" s="49"/>
      <c r="AP14" s="49"/>
      <c r="AQ14" s="49"/>
      <c r="AR14" s="49"/>
      <c r="AS14" s="49"/>
      <c r="AT14" s="49"/>
      <c r="AU14" s="49"/>
    </row>
    <row r="15" spans="1:47"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edit'!$K$42</f>
        <v>tramo7</v>
      </c>
      <c r="AE15" s="342"/>
      <c r="AF15" s="56"/>
      <c r="AG15" s="58"/>
      <c r="AH15" s="343">
        <f>+'[1]PARA INFORME edit'!$K$43</f>
        <v>34.770000000000003</v>
      </c>
      <c r="AI15" s="344"/>
      <c r="AJ15" s="60"/>
      <c r="AN15" s="49"/>
      <c r="AO15" s="49"/>
      <c r="AP15" s="49"/>
      <c r="AQ15" s="49"/>
      <c r="AR15" s="49"/>
      <c r="AS15" s="49"/>
      <c r="AT15" s="49"/>
      <c r="AU15" s="49"/>
    </row>
    <row r="16" spans="1:47"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edit'!$L$42</f>
        <v>tramo8</v>
      </c>
      <c r="AE16" s="342"/>
      <c r="AF16" s="56"/>
      <c r="AG16" s="58"/>
      <c r="AH16" s="343">
        <f>+'[1]PARA INFORME edit'!$L$43</f>
        <v>34.770000000000003</v>
      </c>
      <c r="AI16" s="344"/>
      <c r="AJ16" s="17"/>
      <c r="AN16" s="3"/>
      <c r="AO16" s="39"/>
      <c r="AP16" s="3"/>
      <c r="AQ16" s="3"/>
      <c r="AR16" s="3"/>
      <c r="AS16" s="3"/>
      <c r="AT16" s="3"/>
      <c r="AU16" s="3"/>
    </row>
    <row r="17" spans="1:47"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edit'!$M$42</f>
        <v>tramo9</v>
      </c>
      <c r="AE17" s="342"/>
      <c r="AF17" s="56"/>
      <c r="AG17" s="58"/>
      <c r="AH17" s="343">
        <f>+'[1]PARA INFORME edit'!$M$43</f>
        <v>34.94</v>
      </c>
      <c r="AI17" s="344"/>
      <c r="AJ17" s="17"/>
      <c r="AL17" s="11"/>
      <c r="AM17" s="18"/>
      <c r="AN17" s="3"/>
      <c r="AO17" s="3"/>
      <c r="AP17" s="3"/>
      <c r="AQ17" s="3"/>
      <c r="AR17" s="3"/>
      <c r="AS17" s="3"/>
      <c r="AT17" s="3"/>
      <c r="AU17" s="3"/>
    </row>
    <row r="18" spans="1:47"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edit'!$N$42</f>
        <v>tramo10</v>
      </c>
      <c r="AE18" s="342"/>
      <c r="AF18" s="56"/>
      <c r="AG18" s="58"/>
      <c r="AH18" s="343">
        <f>+'[1]PARA INFORME edit'!$N$43</f>
        <v>23.25</v>
      </c>
      <c r="AI18" s="344"/>
      <c r="AJ18" s="17"/>
      <c r="AM18" s="18"/>
      <c r="AN18" s="3"/>
      <c r="AO18" s="3"/>
      <c r="AP18" s="3"/>
      <c r="AQ18" s="3"/>
      <c r="AR18" s="3"/>
      <c r="AS18" s="3"/>
      <c r="AT18" s="3"/>
      <c r="AU18" s="3"/>
    </row>
    <row r="19" spans="1:47"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edit'!$O$42</f>
        <v>tramo11sur</v>
      </c>
      <c r="AE19" s="342"/>
      <c r="AF19" s="56"/>
      <c r="AG19" s="58"/>
      <c r="AH19" s="343">
        <f>+'[1]PARA INFORME edit'!$O$43</f>
        <v>30.81</v>
      </c>
      <c r="AI19" s="344"/>
      <c r="AJ19" s="17"/>
      <c r="AM19" s="18"/>
      <c r="AN19" s="3"/>
      <c r="AO19" s="3"/>
      <c r="AP19" s="3"/>
      <c r="AQ19" s="3"/>
      <c r="AR19" s="3"/>
      <c r="AS19" s="3"/>
      <c r="AT19" s="3"/>
      <c r="AU19" s="3"/>
    </row>
    <row r="20" spans="1:47"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c r="AE20" s="342"/>
      <c r="AF20" s="56"/>
      <c r="AG20" s="58"/>
      <c r="AH20" s="343">
        <f>+'[1]PARA INFORME edit'!$P$43</f>
        <v>2.98</v>
      </c>
      <c r="AI20" s="344"/>
      <c r="AJ20" s="17"/>
      <c r="AM20" s="18"/>
      <c r="AN20" s="3"/>
      <c r="AO20" s="3"/>
      <c r="AP20" s="3"/>
      <c r="AQ20" s="3"/>
      <c r="AR20" s="3"/>
      <c r="AS20" s="3"/>
      <c r="AT20" s="3"/>
      <c r="AU20" s="3"/>
    </row>
    <row r="21" spans="1:47"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c r="AE21" s="342"/>
      <c r="AF21" s="56"/>
      <c r="AG21" s="58"/>
      <c r="AH21" s="343"/>
      <c r="AI21" s="344"/>
      <c r="AJ21" s="17"/>
      <c r="AM21" s="18"/>
      <c r="AN21" s="3"/>
      <c r="AO21" s="3"/>
      <c r="AP21" s="3"/>
      <c r="AQ21" s="3"/>
      <c r="AR21" s="3"/>
      <c r="AS21" s="3"/>
      <c r="AT21" s="3"/>
      <c r="AU21" s="3"/>
    </row>
    <row r="22" spans="1:47"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c r="AE22" s="342"/>
      <c r="AF22" s="56"/>
      <c r="AG22" s="58"/>
      <c r="AH22" s="343"/>
      <c r="AI22" s="344"/>
      <c r="AJ22" s="17"/>
      <c r="AM22" s="18"/>
      <c r="AN22" s="3"/>
      <c r="AO22" s="3"/>
      <c r="AP22" s="3"/>
      <c r="AQ22" s="3"/>
      <c r="AR22" s="3"/>
      <c r="AS22" s="3"/>
      <c r="AT22" s="3"/>
      <c r="AU22" s="3"/>
    </row>
    <row r="23" spans="1:47"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c r="AE23" s="338"/>
      <c r="AF23" s="69"/>
      <c r="AG23" s="70"/>
      <c r="AH23" s="339"/>
      <c r="AI23" s="340"/>
      <c r="AJ23" s="17"/>
      <c r="AM23" s="18"/>
      <c r="AN23" s="3"/>
      <c r="AO23" s="3"/>
      <c r="AP23" s="3"/>
      <c r="AQ23" s="3"/>
      <c r="AR23" s="3"/>
      <c r="AS23" s="3"/>
      <c r="AT23" s="3"/>
      <c r="AU23" s="3"/>
    </row>
    <row r="24" spans="1:47"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17"/>
      <c r="AM24" s="18"/>
      <c r="AN24" s="3"/>
      <c r="AO24" s="3"/>
      <c r="AP24" s="3"/>
      <c r="AQ24" s="3"/>
      <c r="AR24" s="3"/>
      <c r="AS24" s="3"/>
      <c r="AT24" s="3"/>
      <c r="AU24" s="3"/>
    </row>
    <row r="25" spans="1:47"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08" t="s">
        <v>15</v>
      </c>
      <c r="AG25" s="128"/>
      <c r="AH25" s="127"/>
      <c r="AI25" s="131">
        <f>SUM(AH9:AI23)</f>
        <v>336.00000000000006</v>
      </c>
      <c r="AJ25" s="17"/>
      <c r="AM25" s="18"/>
      <c r="AN25" s="3"/>
      <c r="AO25" s="3"/>
      <c r="AP25" s="3"/>
      <c r="AQ25" s="3"/>
      <c r="AR25" s="3"/>
      <c r="AS25" s="3"/>
      <c r="AT25" s="3"/>
      <c r="AU25" s="3"/>
    </row>
    <row r="26" spans="1:47"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325" t="s">
        <v>52</v>
      </c>
      <c r="AG26" s="325"/>
      <c r="AH26" s="325"/>
      <c r="AI26" s="132">
        <v>274</v>
      </c>
      <c r="AJ26" s="17"/>
      <c r="AM26" s="18"/>
      <c r="AN26" s="3"/>
      <c r="AO26" s="3"/>
      <c r="AP26" s="3"/>
      <c r="AQ26" s="3"/>
      <c r="AR26" s="3"/>
      <c r="AS26" s="3"/>
      <c r="AT26" s="3"/>
      <c r="AU26" s="3"/>
    </row>
    <row r="27" spans="1:47"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53</v>
      </c>
      <c r="AG27" s="325"/>
      <c r="AH27" s="325"/>
      <c r="AI27" s="133">
        <f>AI25-AI26</f>
        <v>62.000000000000057</v>
      </c>
      <c r="AJ27" s="17"/>
      <c r="AM27" s="18"/>
      <c r="AN27" s="3"/>
      <c r="AO27" s="3"/>
      <c r="AP27" s="3"/>
      <c r="AQ27" s="3"/>
      <c r="AR27" s="3"/>
      <c r="AS27" s="3"/>
      <c r="AT27" s="3"/>
      <c r="AU27" s="3"/>
    </row>
    <row r="28" spans="1:47"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130"/>
      <c r="AG28" s="130"/>
      <c r="AH28" s="130"/>
      <c r="AI28" s="130"/>
      <c r="AJ28" s="17"/>
      <c r="AM28" s="18"/>
      <c r="AN28" s="3"/>
      <c r="AO28" s="3"/>
      <c r="AP28" s="3"/>
      <c r="AQ28" s="3"/>
      <c r="AR28" s="3"/>
      <c r="AS28" s="3"/>
      <c r="AT28" s="3"/>
      <c r="AU28" s="3"/>
    </row>
    <row r="29" spans="1:47"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17"/>
      <c r="AM29" s="18"/>
      <c r="AN29" s="3"/>
      <c r="AO29" s="3"/>
      <c r="AP29" s="3"/>
      <c r="AQ29" s="3"/>
      <c r="AR29" s="3"/>
      <c r="AS29" s="3"/>
      <c r="AT29" s="3"/>
      <c r="AU29" s="3"/>
    </row>
    <row r="30" spans="1:47"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17"/>
      <c r="AM30" s="18"/>
      <c r="AN30" s="3"/>
      <c r="AO30" s="3"/>
      <c r="AP30" s="3"/>
      <c r="AQ30" s="3"/>
      <c r="AR30" s="3"/>
      <c r="AS30" s="3"/>
      <c r="AT30" s="3"/>
      <c r="AU30" s="3"/>
    </row>
    <row r="31" spans="1:47"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17"/>
      <c r="AN31" s="3"/>
      <c r="AO31" s="3"/>
      <c r="AP31" s="3"/>
      <c r="AQ31" s="3"/>
      <c r="AR31" s="3"/>
      <c r="AS31" s="3"/>
      <c r="AT31" s="3"/>
      <c r="AU31" s="3"/>
    </row>
    <row r="32" spans="1:47"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17"/>
      <c r="AN32" s="3"/>
      <c r="AO32" s="3"/>
      <c r="AP32" s="3"/>
      <c r="AQ32" s="3"/>
      <c r="AR32" s="3"/>
      <c r="AS32" s="3"/>
      <c r="AT32" s="3"/>
      <c r="AU32" s="3"/>
    </row>
    <row r="33" spans="1:47"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17"/>
      <c r="AN33" s="3"/>
      <c r="AO33" s="3"/>
      <c r="AP33" s="3"/>
      <c r="AQ33" s="3"/>
      <c r="AR33" s="3"/>
      <c r="AS33" s="3"/>
      <c r="AT33" s="3"/>
      <c r="AU33" s="3"/>
    </row>
    <row r="34" spans="1:47"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17"/>
      <c r="AN34" s="3"/>
      <c r="AO34" s="3"/>
      <c r="AP34" s="3"/>
      <c r="AQ34" s="3"/>
      <c r="AR34" s="3"/>
      <c r="AS34" s="3"/>
      <c r="AT34" s="3"/>
      <c r="AU34" s="3"/>
    </row>
    <row r="35" spans="1:47"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17"/>
    </row>
    <row r="36" spans="1:47"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17"/>
      <c r="AN36" s="11"/>
    </row>
    <row r="37" spans="1:47"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17"/>
    </row>
    <row r="38" spans="1:47"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17"/>
    </row>
    <row r="39" spans="1:47"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17"/>
    </row>
    <row r="40" spans="1:47"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SUM(AH9:AI23)</f>
        <v>336.00000000000006</v>
      </c>
      <c r="AJ40" s="17"/>
    </row>
    <row r="41" spans="1:47"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17"/>
    </row>
    <row r="42" spans="1:47"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36"/>
      <c r="AL42" s="270"/>
      <c r="AM42" s="270"/>
      <c r="AN42" s="38"/>
    </row>
    <row r="43" spans="1:47"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2"/>
    </row>
    <row r="44" spans="1:47"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J2"/>
    <mergeCell ref="F3:AE3"/>
    <mergeCell ref="AF3:AG3"/>
    <mergeCell ref="AH3:AJ3"/>
    <mergeCell ref="A5:G5"/>
    <mergeCell ref="H5:AA5"/>
    <mergeCell ref="A6:G6"/>
    <mergeCell ref="H6:AA6"/>
    <mergeCell ref="A7:G7"/>
    <mergeCell ref="H7:AA7"/>
    <mergeCell ref="AC7:AJ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6:AH26"/>
    <mergeCell ref="AF27:AH27"/>
    <mergeCell ref="AD29:AI32"/>
    <mergeCell ref="B39:M39"/>
    <mergeCell ref="Q39:AA39"/>
    <mergeCell ref="AD40:AH41"/>
    <mergeCell ref="AI40:AI41"/>
    <mergeCell ref="O41:Z41"/>
    <mergeCell ref="AL42:AM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1D75-9C80-43BC-9410-4CB96D1C426F}">
  <sheetPr>
    <tabColor rgb="FFFFC000"/>
    <pageSetUpPr fitToPage="1"/>
  </sheetPr>
  <dimension ref="A1:AW44"/>
  <sheetViews>
    <sheetView topLeftCell="A7" zoomScale="95" zoomScaleNormal="95" zoomScaleSheetLayoutView="95" workbookViewId="0">
      <selection activeCell="AF17" sqref="AF17"/>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24" t="s">
        <v>46</v>
      </c>
      <c r="AE9" s="324"/>
      <c r="AF9" s="324"/>
      <c r="AG9" s="94"/>
      <c r="AH9" s="94"/>
      <c r="AI9" s="94"/>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107"/>
      <c r="AE10" s="106"/>
      <c r="AF10" s="89" t="s">
        <v>33</v>
      </c>
      <c r="AG10" s="89" t="s">
        <v>34</v>
      </c>
      <c r="AH10" s="89" t="s">
        <v>35</v>
      </c>
      <c r="AI10" s="89" t="s">
        <v>36</v>
      </c>
      <c r="AJ10" s="53"/>
      <c r="AK10" s="53"/>
      <c r="AL10" s="54"/>
    </row>
    <row r="11" spans="1:49" s="49" customFormat="1" ht="54.95" customHeight="1" x14ac:dyDescent="0.25">
      <c r="A11" s="285" t="s">
        <v>12</v>
      </c>
      <c r="B11" s="286"/>
      <c r="C11" s="286"/>
      <c r="D11" s="286"/>
      <c r="E11" s="286"/>
      <c r="F11" s="286"/>
      <c r="G11" s="286"/>
      <c r="H11" s="292" t="str">
        <f>+'[1]PARA INFORME edit'!$A$172</f>
        <v>2.1.7.4.1</v>
      </c>
      <c r="I11" s="293"/>
      <c r="J11" s="353" t="s">
        <v>128</v>
      </c>
      <c r="K11" s="354"/>
      <c r="L11" s="354"/>
      <c r="M11" s="354"/>
      <c r="N11" s="354"/>
      <c r="O11" s="354"/>
      <c r="P11" s="354"/>
      <c r="Q11" s="354"/>
      <c r="R11" s="354"/>
      <c r="S11" s="354"/>
      <c r="T11" s="354"/>
      <c r="U11" s="354"/>
      <c r="V11" s="354"/>
      <c r="W11" s="354"/>
      <c r="X11" s="354"/>
      <c r="Y11" s="354"/>
      <c r="Z11" s="354"/>
      <c r="AA11" s="355"/>
      <c r="AB11" s="42"/>
      <c r="AC11" s="55"/>
      <c r="AD11" s="122" t="s">
        <v>37</v>
      </c>
      <c r="AE11" s="103">
        <v>0.16</v>
      </c>
      <c r="AF11" s="96">
        <v>754</v>
      </c>
      <c r="AG11" s="96">
        <v>0.5</v>
      </c>
      <c r="AH11" s="96">
        <v>1.2</v>
      </c>
      <c r="AI11" s="91">
        <f>AF11*AG11*AH11</f>
        <v>452.4</v>
      </c>
      <c r="AJ11" s="53"/>
      <c r="AK11" s="53"/>
      <c r="AL11" s="54"/>
    </row>
    <row r="12" spans="1:49" s="49" customFormat="1" ht="54.95" customHeight="1" x14ac:dyDescent="0.25">
      <c r="A12" s="300" t="s">
        <v>13</v>
      </c>
      <c r="B12" s="301"/>
      <c r="C12" s="301"/>
      <c r="D12" s="301"/>
      <c r="E12" s="301"/>
      <c r="F12" s="301"/>
      <c r="G12" s="301"/>
      <c r="H12" s="302" t="str">
        <f>+'[1]PARA INFORME edit'!$C$172</f>
        <v>m3</v>
      </c>
      <c r="I12" s="303"/>
      <c r="J12" s="356"/>
      <c r="K12" s="357"/>
      <c r="L12" s="357"/>
      <c r="M12" s="357"/>
      <c r="N12" s="357"/>
      <c r="O12" s="357"/>
      <c r="P12" s="357"/>
      <c r="Q12" s="357"/>
      <c r="R12" s="357"/>
      <c r="S12" s="357"/>
      <c r="T12" s="357"/>
      <c r="U12" s="357"/>
      <c r="V12" s="357"/>
      <c r="W12" s="357"/>
      <c r="X12" s="357"/>
      <c r="Y12" s="357"/>
      <c r="Z12" s="357"/>
      <c r="AA12" s="358"/>
      <c r="AB12" s="42"/>
      <c r="AC12" s="55"/>
      <c r="AD12" s="122" t="s">
        <v>47</v>
      </c>
      <c r="AE12" s="103">
        <v>0.2</v>
      </c>
      <c r="AF12" s="96">
        <v>1520</v>
      </c>
      <c r="AG12" s="96">
        <v>0.5</v>
      </c>
      <c r="AH12" s="96">
        <v>1.2</v>
      </c>
      <c r="AI12" s="91">
        <f>AF12*AG12*AH12</f>
        <v>912</v>
      </c>
      <c r="AJ12" s="53"/>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5" t="s">
        <v>38</v>
      </c>
      <c r="AE13" s="90">
        <v>0.25</v>
      </c>
      <c r="AF13" s="96">
        <v>336</v>
      </c>
      <c r="AG13" s="96">
        <v>0.5</v>
      </c>
      <c r="AH13" s="97">
        <v>1.2</v>
      </c>
      <c r="AI13" s="92">
        <f t="shared" ref="AI13" si="0">AF13*AG13*AH13</f>
        <v>201.6</v>
      </c>
      <c r="AJ13" s="72"/>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36" t="s">
        <v>63</v>
      </c>
      <c r="AE14" s="336"/>
      <c r="AF14" s="123">
        <f>SUM(AF11:AF13)</f>
        <v>2610</v>
      </c>
      <c r="AG14" s="123">
        <v>0.5</v>
      </c>
      <c r="AH14" s="124">
        <v>0.11422</v>
      </c>
      <c r="AI14" s="92">
        <f>AF14*AG14*AH14</f>
        <v>149.05709999999999</v>
      </c>
      <c r="AJ14" s="72"/>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36" t="s">
        <v>64</v>
      </c>
      <c r="AE15" s="336"/>
      <c r="AF15" s="123">
        <v>140</v>
      </c>
      <c r="AG15" s="123">
        <f>0.6*0.6</f>
        <v>0.36</v>
      </c>
      <c r="AH15" s="124">
        <v>0.15</v>
      </c>
      <c r="AI15" s="92">
        <f>AF15*AG15*AH15</f>
        <v>7.56</v>
      </c>
      <c r="AJ15" s="72"/>
      <c r="AK15" s="72"/>
      <c r="AL15" s="60"/>
      <c r="AP15" s="49"/>
      <c r="AQ15" s="49"/>
      <c r="AR15" s="49"/>
      <c r="AS15" s="49"/>
      <c r="AT15" s="49"/>
      <c r="AU15" s="49"/>
      <c r="AV15" s="49"/>
      <c r="AW15" s="49"/>
    </row>
    <row r="16" spans="1:49" ht="12.75" customHeight="1" thickBo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50" t="s">
        <v>65</v>
      </c>
      <c r="AE16" s="350"/>
      <c r="AF16" s="125">
        <v>37</v>
      </c>
      <c r="AG16" s="125">
        <v>1</v>
      </c>
      <c r="AH16" s="126">
        <v>0.15</v>
      </c>
      <c r="AI16" s="134">
        <f>AF16*AG16*AH16</f>
        <v>5.55</v>
      </c>
      <c r="AJ16" s="2"/>
      <c r="AK16" s="17"/>
      <c r="AL16" s="17"/>
      <c r="AP16" s="3"/>
      <c r="AQ16" s="39"/>
      <c r="AR16" s="3"/>
      <c r="AS16" s="3"/>
      <c r="AT16" s="3"/>
      <c r="AU16" s="3"/>
      <c r="AV16" s="3"/>
      <c r="AW16" s="3"/>
    </row>
    <row r="17" spans="1:49" ht="12.75" customHeight="1" thickBo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51" t="s">
        <v>66</v>
      </c>
      <c r="AE17" s="352"/>
      <c r="AF17" s="135">
        <v>5.7</v>
      </c>
      <c r="AG17" s="135">
        <v>5.7</v>
      </c>
      <c r="AH17" s="136">
        <v>8.8599999999999998E-2</v>
      </c>
      <c r="AI17" s="137">
        <f>AF17*AG17*AH17</f>
        <v>2.8786140000000002</v>
      </c>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E18" s="84"/>
      <c r="AF18" s="84"/>
      <c r="AG18" s="84"/>
      <c r="AH18" s="109" t="s">
        <v>68</v>
      </c>
      <c r="AI18" s="8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84"/>
      <c r="AE19" s="84"/>
      <c r="AF19" s="108" t="s">
        <v>15</v>
      </c>
      <c r="AG19" s="128"/>
      <c r="AH19" s="127"/>
      <c r="AI19" s="112">
        <f>AI17</f>
        <v>2.8786140000000002</v>
      </c>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84"/>
      <c r="AE20" s="84"/>
      <c r="AF20" s="325" t="s">
        <v>52</v>
      </c>
      <c r="AG20" s="325"/>
      <c r="AH20" s="325"/>
      <c r="AI20" s="109">
        <v>1.63</v>
      </c>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84"/>
      <c r="AE21" s="84"/>
      <c r="AF21" s="325" t="s">
        <v>53</v>
      </c>
      <c r="AG21" s="325"/>
      <c r="AH21" s="325"/>
      <c r="AI21" s="121">
        <f>AI19-AI20</f>
        <v>1.2486140000000003</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84"/>
      <c r="AE22" s="84"/>
      <c r="AF22" s="84"/>
      <c r="AG22" s="84"/>
      <c r="AH22" s="84"/>
      <c r="AI22" s="8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84"/>
      <c r="AE23" s="84"/>
      <c r="AF23" s="84"/>
      <c r="AG23" s="84"/>
      <c r="AH23" s="84"/>
      <c r="AI23" s="84"/>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84"/>
      <c r="AE24" s="84"/>
      <c r="AF24" s="84"/>
      <c r="AG24" s="84"/>
      <c r="AH24" s="84"/>
      <c r="AI24" s="84"/>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t="s">
        <v>54</v>
      </c>
      <c r="AE25" s="323"/>
      <c r="AF25" s="323"/>
      <c r="AG25" s="323"/>
      <c r="AH25" s="323"/>
      <c r="AI25" s="323"/>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323"/>
      <c r="AE26" s="323"/>
      <c r="AF26" s="323"/>
      <c r="AG26" s="323"/>
      <c r="AH26" s="323"/>
      <c r="AI26" s="323"/>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323"/>
      <c r="AE27" s="323"/>
      <c r="AF27" s="323"/>
      <c r="AG27" s="323"/>
      <c r="AH27" s="323"/>
      <c r="AI27" s="323"/>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323"/>
      <c r="AE28" s="323"/>
      <c r="AF28" s="323"/>
      <c r="AG28" s="323"/>
      <c r="AH28" s="323"/>
      <c r="AI28" s="323"/>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1.2486140000000003</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50">
    <mergeCell ref="B44:I44"/>
    <mergeCell ref="L44:S44"/>
    <mergeCell ref="U44:Z44"/>
    <mergeCell ref="B42:M42"/>
    <mergeCell ref="O42:Z42"/>
    <mergeCell ref="AD42:AH42"/>
    <mergeCell ref="AN42:AO42"/>
    <mergeCell ref="B43:K43"/>
    <mergeCell ref="O43:Y43"/>
    <mergeCell ref="AD32:AI32"/>
    <mergeCell ref="AI37:AI38"/>
    <mergeCell ref="B39:M39"/>
    <mergeCell ref="Q39:AA39"/>
    <mergeCell ref="AD40:AH41"/>
    <mergeCell ref="AI40:AI41"/>
    <mergeCell ref="O41:Z41"/>
    <mergeCell ref="AD15:AE15"/>
    <mergeCell ref="A11:G11"/>
    <mergeCell ref="H11:I11"/>
    <mergeCell ref="J11:AA12"/>
    <mergeCell ref="A12:G12"/>
    <mergeCell ref="H12:I12"/>
    <mergeCell ref="A14:AA14"/>
    <mergeCell ref="AD14:AE14"/>
    <mergeCell ref="A9:G9"/>
    <mergeCell ref="H9:AA9"/>
    <mergeCell ref="A10:G10"/>
    <mergeCell ref="H10:AA10"/>
    <mergeCell ref="AD9:AF9"/>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D16:AE16"/>
    <mergeCell ref="AD17:AE17"/>
    <mergeCell ref="AF20:AH20"/>
    <mergeCell ref="AF21:AH21"/>
    <mergeCell ref="AD25:AI28"/>
  </mergeCells>
  <printOptions horizontalCentered="1"/>
  <pageMargins left="0.19685039370078741" right="0.19685039370078741" top="0.51181102362204722" bottom="0.51181102362204722" header="0.19685039370078741" footer="0.19685039370078741"/>
  <pageSetup scale="79" orientation="landscape" r:id="rId1"/>
  <headerFooter>
    <oddHeader>&amp;F</oddHeader>
    <oddFooter>&amp;L&amp;A&amp;C&amp;B Confidencial&amp;B&amp;RPágina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2785-59B6-4443-A103-D9134FA571EB}">
  <sheetPr>
    <tabColor rgb="FFFFC000"/>
    <pageSetUpPr fitToPage="1"/>
  </sheetPr>
  <dimension ref="A1:AW44"/>
  <sheetViews>
    <sheetView topLeftCell="A5" zoomScale="95" zoomScaleNormal="95" zoomScaleSheetLayoutView="95" workbookViewId="0">
      <selection activeCell="AG24" sqref="AG24"/>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24" t="s">
        <v>45</v>
      </c>
      <c r="AE8" s="324"/>
      <c r="AF8" s="324"/>
      <c r="AG8" s="87"/>
      <c r="AH8" s="88"/>
      <c r="AI8" s="88"/>
      <c r="AJ8" s="53"/>
      <c r="AK8" s="53"/>
      <c r="AL8" s="54"/>
    </row>
    <row r="9" spans="1:49" s="49" customFormat="1" ht="12" x14ac:dyDescent="0.2">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107"/>
      <c r="AE9" s="106"/>
      <c r="AF9" s="90" t="s">
        <v>33</v>
      </c>
      <c r="AG9" s="90" t="s">
        <v>34</v>
      </c>
      <c r="AH9" s="90" t="s">
        <v>35</v>
      </c>
      <c r="AI9" s="89" t="s">
        <v>55</v>
      </c>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90"/>
      <c r="AE10" s="90"/>
      <c r="AF10" s="91"/>
      <c r="AG10" s="91"/>
      <c r="AH10" s="92"/>
      <c r="AI10" s="92"/>
      <c r="AJ10" s="53"/>
      <c r="AK10" s="53"/>
      <c r="AL10" s="54"/>
    </row>
    <row r="11" spans="1:49" s="49" customFormat="1" ht="24.95" customHeight="1" x14ac:dyDescent="0.25">
      <c r="A11" s="285" t="s">
        <v>12</v>
      </c>
      <c r="B11" s="286"/>
      <c r="C11" s="286"/>
      <c r="D11" s="286"/>
      <c r="E11" s="286"/>
      <c r="F11" s="286"/>
      <c r="G11" s="286"/>
      <c r="H11" s="326" t="str">
        <f>+'[1]PARA INFORME edit'!$A$61</f>
        <v>2.2.3.3</v>
      </c>
      <c r="I11" s="327"/>
      <c r="J11" s="294" t="str">
        <f>+'[1]PARA INFORME edit'!$B$61</f>
        <v>Entibado temporal (formaleta METALICA)</v>
      </c>
      <c r="K11" s="295"/>
      <c r="L11" s="295"/>
      <c r="M11" s="295"/>
      <c r="N11" s="295"/>
      <c r="O11" s="295"/>
      <c r="P11" s="295"/>
      <c r="Q11" s="295"/>
      <c r="R11" s="295"/>
      <c r="S11" s="295"/>
      <c r="T11" s="295"/>
      <c r="U11" s="295"/>
      <c r="V11" s="295"/>
      <c r="W11" s="295"/>
      <c r="X11" s="295"/>
      <c r="Y11" s="295"/>
      <c r="Z11" s="295"/>
      <c r="AA11" s="296"/>
      <c r="AB11" s="42"/>
      <c r="AC11" s="55"/>
      <c r="AD11" s="103"/>
      <c r="AE11" s="103"/>
      <c r="AF11" s="91"/>
      <c r="AG11" s="91"/>
      <c r="AH11" s="91"/>
      <c r="AI11" s="91"/>
      <c r="AJ11" s="53"/>
      <c r="AK11" s="53"/>
      <c r="AL11" s="54"/>
    </row>
    <row r="12" spans="1:49" s="49" customFormat="1" ht="24.95" customHeight="1" x14ac:dyDescent="0.25">
      <c r="A12" s="300" t="s">
        <v>13</v>
      </c>
      <c r="B12" s="301"/>
      <c r="C12" s="301"/>
      <c r="D12" s="301"/>
      <c r="E12" s="301"/>
      <c r="F12" s="301"/>
      <c r="G12" s="301"/>
      <c r="H12" s="302" t="str">
        <f>+'[1]PARA INFORME edit'!$C$61</f>
        <v>m2</v>
      </c>
      <c r="I12" s="303"/>
      <c r="J12" s="297"/>
      <c r="K12" s="298"/>
      <c r="L12" s="298"/>
      <c r="M12" s="298"/>
      <c r="N12" s="298"/>
      <c r="O12" s="298"/>
      <c r="P12" s="298"/>
      <c r="Q12" s="298"/>
      <c r="R12" s="298"/>
      <c r="S12" s="298"/>
      <c r="T12" s="298"/>
      <c r="U12" s="298"/>
      <c r="V12" s="298"/>
      <c r="W12" s="298"/>
      <c r="X12" s="298"/>
      <c r="Y12" s="298"/>
      <c r="Z12" s="298"/>
      <c r="AA12" s="299"/>
      <c r="AB12" s="42"/>
      <c r="AC12" s="55"/>
      <c r="AD12" s="103"/>
      <c r="AE12" s="103"/>
      <c r="AF12" s="91"/>
      <c r="AG12" s="91"/>
      <c r="AH12" s="91"/>
      <c r="AI12" s="91"/>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103"/>
      <c r="AE13" s="103"/>
      <c r="AF13" s="91"/>
      <c r="AG13" s="91"/>
      <c r="AH13" s="91"/>
      <c r="AI13" s="91"/>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103" t="s">
        <v>41</v>
      </c>
      <c r="AE14" s="103">
        <v>0.5</v>
      </c>
      <c r="AF14" s="91">
        <v>555</v>
      </c>
      <c r="AG14" s="91">
        <v>1</v>
      </c>
      <c r="AH14" s="91">
        <v>0.32550000000000001</v>
      </c>
      <c r="AI14" s="104">
        <f>AF14*AH14</f>
        <v>180.6525</v>
      </c>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103" t="s">
        <v>42</v>
      </c>
      <c r="AE15" s="103">
        <v>0.6</v>
      </c>
      <c r="AF15" s="91">
        <v>169</v>
      </c>
      <c r="AG15" s="91">
        <v>1.2</v>
      </c>
      <c r="AH15" s="91">
        <v>0.4</v>
      </c>
      <c r="AI15" s="104">
        <f t="shared" ref="AI15:AI17" si="0">AF15*AH15</f>
        <v>67.600000000000009</v>
      </c>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103" t="s">
        <v>43</v>
      </c>
      <c r="AE16" s="103">
        <v>0.76</v>
      </c>
      <c r="AF16" s="91">
        <v>73</v>
      </c>
      <c r="AG16" s="91">
        <v>1.5</v>
      </c>
      <c r="AH16" s="91">
        <v>0.4</v>
      </c>
      <c r="AI16" s="104">
        <f t="shared" si="0"/>
        <v>29.200000000000003</v>
      </c>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103" t="s">
        <v>44</v>
      </c>
      <c r="AE17" s="103">
        <v>0.9</v>
      </c>
      <c r="AF17" s="91">
        <v>109</v>
      </c>
      <c r="AG17" s="91">
        <v>1.6</v>
      </c>
      <c r="AH17" s="91">
        <v>0.5</v>
      </c>
      <c r="AI17" s="104">
        <f t="shared" si="0"/>
        <v>54.5</v>
      </c>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24" t="s">
        <v>46</v>
      </c>
      <c r="AE18" s="324"/>
      <c r="AF18" s="324"/>
      <c r="AG18" s="94"/>
      <c r="AH18" s="94"/>
      <c r="AI18" s="94"/>
      <c r="AJ18" s="2"/>
      <c r="AK18" s="2"/>
      <c r="AL18" s="17"/>
      <c r="AO18" s="18"/>
      <c r="AP18" s="3"/>
      <c r="AQ18" s="3"/>
      <c r="AR18" s="3"/>
      <c r="AS18" s="3"/>
      <c r="AT18" s="3"/>
      <c r="AU18" s="3"/>
      <c r="AV18" s="3"/>
      <c r="AW18" s="3"/>
    </row>
    <row r="19" spans="1:49" ht="12.75" customHeight="1" x14ac:dyDescent="0.2">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07"/>
      <c r="AE19" s="106"/>
      <c r="AF19" s="89" t="s">
        <v>33</v>
      </c>
      <c r="AG19" s="89" t="s">
        <v>34</v>
      </c>
      <c r="AH19" s="89" t="s">
        <v>35</v>
      </c>
      <c r="AI19" s="89" t="s">
        <v>36</v>
      </c>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03" t="s">
        <v>37</v>
      </c>
      <c r="AE20" s="103">
        <v>0.16</v>
      </c>
      <c r="AF20" s="91">
        <v>754</v>
      </c>
      <c r="AG20" s="91">
        <v>0.5</v>
      </c>
      <c r="AH20" s="91">
        <v>1.2</v>
      </c>
      <c r="AI20" s="91">
        <f>AF20*AG20*AH20</f>
        <v>452.4</v>
      </c>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03" t="s">
        <v>47</v>
      </c>
      <c r="AE21" s="103">
        <v>0.2</v>
      </c>
      <c r="AF21" s="91">
        <v>1520</v>
      </c>
      <c r="AG21" s="91">
        <v>0.5</v>
      </c>
      <c r="AH21" s="91">
        <v>1.2</v>
      </c>
      <c r="AI21" s="91">
        <f>AF21*AG21*AH21</f>
        <v>912</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103" t="s">
        <v>38</v>
      </c>
      <c r="AE22" s="103">
        <v>0.25</v>
      </c>
      <c r="AF22" s="91">
        <v>336</v>
      </c>
      <c r="AG22" s="91">
        <v>0.5</v>
      </c>
      <c r="AH22" s="91">
        <v>1.2</v>
      </c>
      <c r="AI22" s="91">
        <f t="shared" ref="AI22" si="1">AF22*AG22*AH22</f>
        <v>201.6</v>
      </c>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4" t="s">
        <v>48</v>
      </c>
      <c r="AE23" s="324"/>
      <c r="AF23" s="324"/>
      <c r="AG23" s="84"/>
      <c r="AH23" s="84"/>
      <c r="AI23" s="84"/>
      <c r="AJ23" s="2"/>
      <c r="AK23" s="2"/>
      <c r="AL23" s="17"/>
      <c r="AO23" s="18"/>
      <c r="AP23" s="3"/>
      <c r="AQ23" s="3"/>
      <c r="AR23" s="3"/>
      <c r="AS23" s="3"/>
      <c r="AT23" s="3"/>
      <c r="AU23" s="3"/>
      <c r="AV23" s="3"/>
      <c r="AW23" s="3"/>
    </row>
    <row r="24" spans="1:49" ht="12.75" customHeight="1" x14ac:dyDescent="0.2">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107"/>
      <c r="AE24" s="106"/>
      <c r="AF24" s="89" t="s">
        <v>33</v>
      </c>
      <c r="AG24" s="101" t="s">
        <v>49</v>
      </c>
      <c r="AH24" s="101" t="s">
        <v>50</v>
      </c>
      <c r="AI24" s="99" t="s">
        <v>51</v>
      </c>
      <c r="AJ24" s="2"/>
      <c r="AK24" s="2"/>
      <c r="AL24" s="17"/>
      <c r="AO24" s="18"/>
      <c r="AP24" s="3"/>
      <c r="AQ24" s="3"/>
      <c r="AR24" s="3"/>
      <c r="AS24" s="3"/>
      <c r="AT24" s="3"/>
      <c r="AU24" s="3"/>
      <c r="AV24" s="3"/>
      <c r="AW24" s="3"/>
    </row>
    <row r="25" spans="1:49" ht="12.75" customHeight="1" x14ac:dyDescent="0.2">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100"/>
      <c r="AE25" s="100"/>
      <c r="AF25" s="91"/>
      <c r="AG25" s="91"/>
      <c r="AH25" s="92"/>
      <c r="AI25" s="93"/>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102"/>
      <c r="AI26" s="138"/>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325" t="s">
        <v>15</v>
      </c>
      <c r="AG27" s="325"/>
      <c r="AH27" s="325"/>
      <c r="AI27" s="141">
        <f>SUM(AI14:AI17)</f>
        <v>331.95249999999999</v>
      </c>
      <c r="AJ27" s="2"/>
      <c r="AK27" s="2"/>
      <c r="AL27" s="17"/>
      <c r="AO27" s="18"/>
      <c r="AP27" s="3"/>
      <c r="AQ27" s="3"/>
      <c r="AR27" s="3"/>
      <c r="AS27" s="3"/>
      <c r="AT27" s="3"/>
      <c r="AU27" s="3"/>
      <c r="AV27" s="3"/>
      <c r="AW27" s="3"/>
    </row>
    <row r="28" spans="1:49" ht="12.75" customHeight="1" x14ac:dyDescent="0.2">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325" t="s">
        <v>52</v>
      </c>
      <c r="AG28" s="325"/>
      <c r="AH28" s="325"/>
      <c r="AI28" s="92">
        <v>128</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3"/>
      <c r="AE30" s="84"/>
      <c r="AF30" s="325" t="s">
        <v>53</v>
      </c>
      <c r="AG30" s="325"/>
      <c r="AH30" s="325"/>
      <c r="AI30" s="111">
        <f>AI27-AI28</f>
        <v>203.95249999999999</v>
      </c>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109"/>
      <c r="AI31" s="14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84"/>
      <c r="AE32" s="84"/>
      <c r="AF32" s="84"/>
      <c r="AG32" s="84"/>
      <c r="AH32" s="109"/>
      <c r="AI32" s="109"/>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t="s">
        <v>56</v>
      </c>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323"/>
      <c r="AE34" s="323"/>
      <c r="AF34" s="323"/>
      <c r="AG34" s="323"/>
      <c r="AH34" s="323"/>
      <c r="AI34" s="323"/>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323"/>
      <c r="AE35" s="323"/>
      <c r="AF35" s="323"/>
      <c r="AG35" s="323"/>
      <c r="AH35" s="323"/>
      <c r="AI35" s="323"/>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323"/>
      <c r="AE36" s="323"/>
      <c r="AF36" s="323"/>
      <c r="AG36" s="323"/>
      <c r="AH36" s="323"/>
      <c r="AI36" s="323"/>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328">
        <f>AI30</f>
        <v>203.95249999999999</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328"/>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6">
    <mergeCell ref="AC7:AL7"/>
    <mergeCell ref="A5:G5"/>
    <mergeCell ref="H5:AA5"/>
    <mergeCell ref="A6:G6"/>
    <mergeCell ref="H6:AA6"/>
    <mergeCell ref="A7:G7"/>
    <mergeCell ref="H7:AA7"/>
    <mergeCell ref="A1:E3"/>
    <mergeCell ref="F1:AL2"/>
    <mergeCell ref="F3:AE3"/>
    <mergeCell ref="AF3:AG3"/>
    <mergeCell ref="AH3:AL3"/>
    <mergeCell ref="A9:G9"/>
    <mergeCell ref="H9:AA9"/>
    <mergeCell ref="A10:G10"/>
    <mergeCell ref="H10:AA10"/>
    <mergeCell ref="A8:G8"/>
    <mergeCell ref="H8:AA8"/>
    <mergeCell ref="AF30:AH30"/>
    <mergeCell ref="AD33:AI36"/>
    <mergeCell ref="A11:G11"/>
    <mergeCell ref="H11:I11"/>
    <mergeCell ref="J11:AA12"/>
    <mergeCell ref="A12:G12"/>
    <mergeCell ref="H12:I12"/>
    <mergeCell ref="A14:AA14"/>
    <mergeCell ref="AD42:AH42"/>
    <mergeCell ref="AN42:AO42"/>
    <mergeCell ref="B43:K43"/>
    <mergeCell ref="O43:Y43"/>
    <mergeCell ref="AI37:AI38"/>
    <mergeCell ref="B39:M39"/>
    <mergeCell ref="Q39:AA39"/>
    <mergeCell ref="AD40:AH41"/>
    <mergeCell ref="AI40:AI41"/>
    <mergeCell ref="O41:Z41"/>
    <mergeCell ref="B44:I44"/>
    <mergeCell ref="L44:S44"/>
    <mergeCell ref="U44:Z44"/>
    <mergeCell ref="B42:M42"/>
    <mergeCell ref="O42:Z42"/>
    <mergeCell ref="AD8:AF8"/>
    <mergeCell ref="AD18:AF18"/>
    <mergeCell ref="AD23:AF23"/>
    <mergeCell ref="AF27:AH27"/>
    <mergeCell ref="AF28:AH28"/>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EBBD1-51DF-4428-BD57-C36B4AAC5583}">
  <sheetPr>
    <tabColor rgb="FFFFC000"/>
    <pageSetUpPr fitToPage="1"/>
  </sheetPr>
  <dimension ref="A1:AW44"/>
  <sheetViews>
    <sheetView topLeftCell="A14" zoomScale="95" zoomScaleNormal="95" zoomScaleSheetLayoutView="95" workbookViewId="0">
      <selection activeCell="AD29" sqref="AD29:AI3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8.7109375" style="1" customWidth="1"/>
    <col min="31" max="31" width="9.140625" style="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8" width="6.42578125" style="1" bestFit="1" customWidth="1"/>
    <col min="39"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24" t="s">
        <v>45</v>
      </c>
      <c r="AE9" s="324"/>
      <c r="AF9" s="324"/>
      <c r="AG9" s="94"/>
      <c r="AH9" s="94"/>
      <c r="AI9" s="94"/>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107"/>
      <c r="AE10" s="106"/>
      <c r="AF10" s="89" t="s">
        <v>33</v>
      </c>
      <c r="AG10" s="89" t="s">
        <v>34</v>
      </c>
      <c r="AH10" s="89" t="s">
        <v>35</v>
      </c>
      <c r="AI10" s="89" t="s">
        <v>36</v>
      </c>
      <c r="AJ10" s="53"/>
      <c r="AK10" s="53"/>
      <c r="AL10" s="54"/>
    </row>
    <row r="11" spans="1:49" s="49" customFormat="1" ht="24.95" customHeight="1" x14ac:dyDescent="0.2">
      <c r="A11" s="285" t="s">
        <v>12</v>
      </c>
      <c r="B11" s="286"/>
      <c r="C11" s="286"/>
      <c r="D11" s="286"/>
      <c r="E11" s="286"/>
      <c r="F11" s="286"/>
      <c r="G11" s="286"/>
      <c r="H11" s="326" t="str">
        <f>+'[1]PARA INFORME edit'!$A$65</f>
        <v>2.2.3.5</v>
      </c>
      <c r="I11" s="327"/>
      <c r="J11" s="294" t="str">
        <f>+'[1]PARA INFORME edit'!$B$65</f>
        <v>Suministro, transporte, colocación de Entresuelo en triturado de 3/4" para cimentación de tubería</v>
      </c>
      <c r="K11" s="295"/>
      <c r="L11" s="295"/>
      <c r="M11" s="295"/>
      <c r="N11" s="295"/>
      <c r="O11" s="295"/>
      <c r="P11" s="295"/>
      <c r="Q11" s="295"/>
      <c r="R11" s="295"/>
      <c r="S11" s="295"/>
      <c r="T11" s="295"/>
      <c r="U11" s="295"/>
      <c r="V11" s="295"/>
      <c r="W11" s="295"/>
      <c r="X11" s="295"/>
      <c r="Y11" s="295"/>
      <c r="Z11" s="295"/>
      <c r="AA11" s="296"/>
      <c r="AB11" s="42"/>
      <c r="AC11" s="55"/>
      <c r="AD11" s="90" t="s">
        <v>37</v>
      </c>
      <c r="AE11" s="90">
        <v>0.16</v>
      </c>
      <c r="AF11" s="91">
        <v>873</v>
      </c>
      <c r="AG11" s="91">
        <v>0.5</v>
      </c>
      <c r="AH11" s="92">
        <v>1.2</v>
      </c>
      <c r="AI11" s="92">
        <f>AF11*AG11*AH11</f>
        <v>523.79999999999995</v>
      </c>
      <c r="AJ11" s="53"/>
      <c r="AK11" s="53"/>
      <c r="AL11" s="54"/>
    </row>
    <row r="12" spans="1:49" s="49" customFormat="1" ht="24.95" customHeight="1" x14ac:dyDescent="0.2">
      <c r="A12" s="300" t="s">
        <v>13</v>
      </c>
      <c r="B12" s="301"/>
      <c r="C12" s="301"/>
      <c r="D12" s="301"/>
      <c r="E12" s="301"/>
      <c r="F12" s="301"/>
      <c r="G12" s="301"/>
      <c r="H12" s="302" t="str">
        <f>+'[1]PARA INFORME edit'!$C$65</f>
        <v>m3</v>
      </c>
      <c r="I12" s="303"/>
      <c r="J12" s="297"/>
      <c r="K12" s="298"/>
      <c r="L12" s="298"/>
      <c r="M12" s="298"/>
      <c r="N12" s="298"/>
      <c r="O12" s="298"/>
      <c r="P12" s="298"/>
      <c r="Q12" s="298"/>
      <c r="R12" s="298"/>
      <c r="S12" s="298"/>
      <c r="T12" s="298"/>
      <c r="U12" s="298"/>
      <c r="V12" s="298"/>
      <c r="W12" s="298"/>
      <c r="X12" s="298"/>
      <c r="Y12" s="298"/>
      <c r="Z12" s="298"/>
      <c r="AA12" s="299"/>
      <c r="AB12" s="42"/>
      <c r="AC12" s="55"/>
      <c r="AD12" s="90" t="s">
        <v>38</v>
      </c>
      <c r="AE12" s="90">
        <v>0.25</v>
      </c>
      <c r="AF12" s="91">
        <v>253</v>
      </c>
      <c r="AG12" s="91">
        <v>0.5</v>
      </c>
      <c r="AH12" s="92">
        <v>1.2</v>
      </c>
      <c r="AI12" s="92">
        <f>AF12*AG12*AH12</f>
        <v>151.79999999999998</v>
      </c>
      <c r="AJ12" s="53"/>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0" t="s">
        <v>39</v>
      </c>
      <c r="AE13" s="90">
        <v>0.315</v>
      </c>
      <c r="AF13" s="91">
        <v>582</v>
      </c>
      <c r="AG13" s="91">
        <v>0.6</v>
      </c>
      <c r="AH13" s="92">
        <v>1.2</v>
      </c>
      <c r="AI13" s="92">
        <f t="shared" ref="AI13:AI18" si="0">AF13*AG13*AH13</f>
        <v>419.03999999999996</v>
      </c>
      <c r="AJ13" s="72"/>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90" t="s">
        <v>40</v>
      </c>
      <c r="AE14" s="90">
        <v>0.4</v>
      </c>
      <c r="AF14" s="91">
        <v>517</v>
      </c>
      <c r="AG14" s="91">
        <v>0.8</v>
      </c>
      <c r="AH14" s="92">
        <v>1.2</v>
      </c>
      <c r="AI14" s="92">
        <f t="shared" si="0"/>
        <v>496.32</v>
      </c>
      <c r="AJ14" s="72"/>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90" t="s">
        <v>41</v>
      </c>
      <c r="AE15" s="90">
        <v>0.5</v>
      </c>
      <c r="AF15" s="91">
        <v>555</v>
      </c>
      <c r="AG15" s="91">
        <v>1</v>
      </c>
      <c r="AH15" s="92">
        <v>1.2</v>
      </c>
      <c r="AI15" s="92">
        <f t="shared" si="0"/>
        <v>666</v>
      </c>
      <c r="AJ15" s="72"/>
      <c r="AK15" s="72"/>
      <c r="AL15" s="60"/>
      <c r="AP15" s="49"/>
      <c r="AQ15" s="49"/>
      <c r="AR15" s="49"/>
      <c r="AS15" s="49"/>
      <c r="AT15" s="49"/>
      <c r="AU15" s="49"/>
      <c r="AV15" s="49"/>
      <c r="AW15" s="49"/>
    </row>
    <row r="16" spans="1:49" ht="12.75" customHeight="1" x14ac:dyDescent="0.2">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90" t="s">
        <v>42</v>
      </c>
      <c r="AE16" s="90">
        <v>0.6</v>
      </c>
      <c r="AF16" s="91">
        <v>169</v>
      </c>
      <c r="AG16" s="91">
        <v>1.2</v>
      </c>
      <c r="AH16" s="92">
        <v>1.2</v>
      </c>
      <c r="AI16" s="92">
        <f t="shared" si="0"/>
        <v>243.35999999999996</v>
      </c>
      <c r="AJ16" s="2"/>
      <c r="AK16" s="17"/>
      <c r="AL16" s="17"/>
      <c r="AP16" s="3"/>
      <c r="AQ16" s="39"/>
      <c r="AR16" s="3"/>
      <c r="AS16" s="3"/>
      <c r="AT16" s="3"/>
      <c r="AU16" s="3"/>
      <c r="AV16" s="3"/>
      <c r="AW16" s="3"/>
    </row>
    <row r="17" spans="1:49" ht="12.75" customHeight="1" x14ac:dyDescent="0.2">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90" t="s">
        <v>43</v>
      </c>
      <c r="AE17" s="90">
        <v>0.76</v>
      </c>
      <c r="AF17" s="91">
        <v>73</v>
      </c>
      <c r="AG17" s="91">
        <v>1.5</v>
      </c>
      <c r="AH17" s="92">
        <v>1.2</v>
      </c>
      <c r="AI17" s="92">
        <f t="shared" si="0"/>
        <v>131.4</v>
      </c>
      <c r="AJ17" s="2"/>
      <c r="AK17" s="2"/>
      <c r="AL17" s="17"/>
      <c r="AN17" s="11"/>
      <c r="AO17" s="18"/>
      <c r="AP17" s="3"/>
      <c r="AQ17" s="3"/>
      <c r="AR17" s="3"/>
      <c r="AS17" s="3"/>
      <c r="AT17" s="3"/>
      <c r="AU17" s="3"/>
      <c r="AV17" s="3"/>
      <c r="AW17" s="3"/>
    </row>
    <row r="18" spans="1:49" ht="12.75" customHeight="1" x14ac:dyDescent="0.2">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90" t="s">
        <v>44</v>
      </c>
      <c r="AE18" s="90">
        <v>0.9</v>
      </c>
      <c r="AF18" s="91">
        <v>109</v>
      </c>
      <c r="AG18" s="91">
        <v>1.6</v>
      </c>
      <c r="AH18" s="92">
        <v>1.2</v>
      </c>
      <c r="AI18" s="92">
        <f t="shared" si="0"/>
        <v>209.28</v>
      </c>
      <c r="AJ18" s="2"/>
      <c r="AK18" s="2"/>
      <c r="AL18" s="17"/>
      <c r="AO18" s="18"/>
      <c r="AP18" s="3"/>
      <c r="AQ18" s="3"/>
      <c r="AR18" s="3"/>
      <c r="AS18" s="3"/>
      <c r="AT18" s="3"/>
      <c r="AU18" s="3"/>
      <c r="AV18" s="3"/>
      <c r="AW18" s="3"/>
    </row>
    <row r="19" spans="1:49" ht="12.75" customHeight="1" x14ac:dyDescent="0.2">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36" t="s">
        <v>63</v>
      </c>
      <c r="AE19" s="336"/>
      <c r="AF19" s="123">
        <f>SUM(AF11:AF18)</f>
        <v>3131</v>
      </c>
      <c r="AG19" s="123">
        <f>(AG11+AG12+AG13+AG14+AG15+AG16+AG17+AG18)/8</f>
        <v>0.96250000000000013</v>
      </c>
      <c r="AH19" s="124">
        <v>9.0829999999999994E-2</v>
      </c>
      <c r="AI19" s="93">
        <f>AF19*AG19*AH19</f>
        <v>273.72415262500004</v>
      </c>
      <c r="AJ19" s="2"/>
      <c r="AK19" s="2"/>
      <c r="AL19" s="17"/>
      <c r="AO19" s="18"/>
      <c r="AP19" s="3"/>
      <c r="AQ19" s="3"/>
      <c r="AR19" s="3"/>
      <c r="AS19" s="3"/>
      <c r="AT19" s="3"/>
      <c r="AU19" s="3"/>
      <c r="AV19" s="3"/>
      <c r="AW19" s="3"/>
    </row>
    <row r="20" spans="1:49" ht="12.75" customHeight="1" x14ac:dyDescent="0.2">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36" t="s">
        <v>64</v>
      </c>
      <c r="AE20" s="336"/>
      <c r="AF20" s="123">
        <v>194</v>
      </c>
      <c r="AG20" s="123">
        <f>0.6*0.6</f>
        <v>0.36</v>
      </c>
      <c r="AH20" s="124">
        <v>0.1</v>
      </c>
      <c r="AI20" s="93">
        <f>AF20*AG20*AH20</f>
        <v>6.9840000000000009</v>
      </c>
      <c r="AJ20" s="2"/>
      <c r="AK20" s="2"/>
      <c r="AL20" s="17"/>
      <c r="AO20" s="18"/>
      <c r="AP20" s="3"/>
      <c r="AQ20" s="3"/>
      <c r="AR20" s="3"/>
      <c r="AS20" s="3"/>
      <c r="AT20" s="3"/>
      <c r="AU20" s="3"/>
      <c r="AV20" s="3"/>
      <c r="AW20" s="3"/>
    </row>
    <row r="21" spans="1:49" ht="12.75" customHeight="1" x14ac:dyDescent="0.2">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36" t="s">
        <v>65</v>
      </c>
      <c r="AE21" s="336"/>
      <c r="AF21" s="123">
        <v>34</v>
      </c>
      <c r="AG21" s="123">
        <v>1</v>
      </c>
      <c r="AH21" s="124">
        <v>0.1</v>
      </c>
      <c r="AI21" s="93">
        <f>AF21*AG21*AH21</f>
        <v>3.4000000000000004</v>
      </c>
      <c r="AJ21" s="2"/>
      <c r="AK21" s="2"/>
      <c r="AL21" s="17"/>
      <c r="AO21" s="18"/>
      <c r="AP21" s="3"/>
      <c r="AQ21" s="3"/>
      <c r="AR21" s="3"/>
      <c r="AS21" s="3"/>
      <c r="AT21" s="3"/>
      <c r="AU21" s="3"/>
      <c r="AV21" s="3"/>
      <c r="AW21" s="3"/>
    </row>
    <row r="22" spans="1:49" ht="12.75" customHeight="1" x14ac:dyDescent="0.2">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59"/>
      <c r="AE22" s="359"/>
      <c r="AF22" s="146"/>
      <c r="AG22" s="146"/>
      <c r="AH22" s="99"/>
      <c r="AI22" s="101"/>
      <c r="AJ22" s="2"/>
      <c r="AK22" s="2"/>
      <c r="AL22" s="144"/>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84"/>
      <c r="AE23" s="84"/>
      <c r="AF23" s="108" t="s">
        <v>15</v>
      </c>
      <c r="AG23" s="128"/>
      <c r="AH23" s="127"/>
      <c r="AI23" s="147">
        <f>SUM(AI19:AI22)</f>
        <v>284.108152625</v>
      </c>
      <c r="AJ23" s="2"/>
      <c r="AK23" s="2"/>
      <c r="AL23" s="145"/>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84"/>
      <c r="AE24" s="84"/>
      <c r="AF24" s="325" t="s">
        <v>52</v>
      </c>
      <c r="AG24" s="325"/>
      <c r="AH24" s="325"/>
      <c r="AI24" s="109">
        <v>123</v>
      </c>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4"/>
      <c r="AE25" s="84"/>
      <c r="AF25" s="325" t="s">
        <v>53</v>
      </c>
      <c r="AG25" s="325"/>
      <c r="AH25" s="325"/>
      <c r="AI25" s="148">
        <f>AI23-AI24</f>
        <v>161.108152625</v>
      </c>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5"/>
      <c r="AE26" s="85"/>
      <c r="AF26" s="85"/>
      <c r="AG26" s="85"/>
      <c r="AH26" s="85"/>
      <c r="AI26" s="85"/>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5"/>
      <c r="AE27" s="85"/>
      <c r="AF27" s="85"/>
      <c r="AG27" s="85"/>
      <c r="AH27" s="85"/>
      <c r="AI27" s="85"/>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5"/>
      <c r="AE28" s="85"/>
      <c r="AF28" s="85"/>
      <c r="AG28" s="85"/>
      <c r="AH28" s="85"/>
      <c r="AI28" s="85"/>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AI25</f>
        <v>161.108152625</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9">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10:G10"/>
    <mergeCell ref="H10:AA10"/>
    <mergeCell ref="A8:G8"/>
    <mergeCell ref="H8:AA8"/>
    <mergeCell ref="AD29:AI32"/>
    <mergeCell ref="AD20:AE20"/>
    <mergeCell ref="A11:G11"/>
    <mergeCell ref="H11:I11"/>
    <mergeCell ref="J11:AA12"/>
    <mergeCell ref="A12:G12"/>
    <mergeCell ref="H12:I12"/>
    <mergeCell ref="A14:AA14"/>
    <mergeCell ref="AD19:AE19"/>
    <mergeCell ref="AD42:AH42"/>
    <mergeCell ref="AN42:AO42"/>
    <mergeCell ref="B43:K43"/>
    <mergeCell ref="O43:Y43"/>
    <mergeCell ref="AI37:AI38"/>
    <mergeCell ref="B39:M39"/>
    <mergeCell ref="Q39:AA39"/>
    <mergeCell ref="AD40:AH41"/>
    <mergeCell ref="AI40:AI41"/>
    <mergeCell ref="O41:Z41"/>
    <mergeCell ref="B44:I44"/>
    <mergeCell ref="L44:S44"/>
    <mergeCell ref="U44:Z44"/>
    <mergeCell ref="B42:M42"/>
    <mergeCell ref="O42:Z42"/>
    <mergeCell ref="AD9:AF9"/>
    <mergeCell ref="AD21:AE21"/>
    <mergeCell ref="AD22:AE22"/>
    <mergeCell ref="AF24:AH24"/>
    <mergeCell ref="AF25:AH25"/>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363C7-E520-4033-8A9E-A3432173D260}">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9.5703125" style="1" customWidth="1"/>
    <col min="31" max="31" width="8.140625" style="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24" t="s">
        <v>45</v>
      </c>
      <c r="AE9" s="324"/>
      <c r="AF9" s="324"/>
      <c r="AG9" s="94"/>
      <c r="AH9" s="94"/>
      <c r="AI9" s="94"/>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107"/>
      <c r="AE10" s="106"/>
      <c r="AF10" s="89" t="s">
        <v>33</v>
      </c>
      <c r="AG10" s="89" t="s">
        <v>34</v>
      </c>
      <c r="AH10" s="89" t="s">
        <v>35</v>
      </c>
      <c r="AI10" s="89" t="s">
        <v>36</v>
      </c>
      <c r="AJ10" s="53"/>
      <c r="AK10" s="53"/>
      <c r="AL10" s="54"/>
    </row>
    <row r="11" spans="1:49" s="49" customFormat="1" ht="24.95" customHeight="1" x14ac:dyDescent="0.2">
      <c r="A11" s="285" t="s">
        <v>12</v>
      </c>
      <c r="B11" s="286"/>
      <c r="C11" s="286"/>
      <c r="D11" s="286"/>
      <c r="E11" s="286"/>
      <c r="F11" s="286"/>
      <c r="G11" s="286"/>
      <c r="H11" s="326" t="str">
        <f>+'[1]PARA INFORME edit'!$A$67</f>
        <v>2.2.4.1</v>
      </c>
      <c r="I11" s="327"/>
      <c r="J11" s="294" t="str">
        <f>+'[1]PARA INFORME edit'!$B$67</f>
        <v>S.T.C en concreto SOLDADO de f`c = 140 kg/cm2 para apoyo, e = 5 cm</v>
      </c>
      <c r="K11" s="295"/>
      <c r="L11" s="295"/>
      <c r="M11" s="295"/>
      <c r="N11" s="295"/>
      <c r="O11" s="295"/>
      <c r="P11" s="295"/>
      <c r="Q11" s="295"/>
      <c r="R11" s="295"/>
      <c r="S11" s="295"/>
      <c r="T11" s="295"/>
      <c r="U11" s="295"/>
      <c r="V11" s="295"/>
      <c r="W11" s="295"/>
      <c r="X11" s="295"/>
      <c r="Y11" s="295"/>
      <c r="Z11" s="295"/>
      <c r="AA11" s="296"/>
      <c r="AB11" s="42"/>
      <c r="AC11" s="55"/>
      <c r="AD11" s="90" t="s">
        <v>37</v>
      </c>
      <c r="AE11" s="90">
        <v>0.16</v>
      </c>
      <c r="AF11" s="91">
        <v>873</v>
      </c>
      <c r="AG11" s="91">
        <v>0.5</v>
      </c>
      <c r="AH11" s="92">
        <v>1.2</v>
      </c>
      <c r="AI11" s="92">
        <f>AF11*AG11*AH11</f>
        <v>523.79999999999995</v>
      </c>
      <c r="AJ11" s="53"/>
      <c r="AK11" s="53"/>
      <c r="AL11" s="54"/>
    </row>
    <row r="12" spans="1:49" s="49" customFormat="1" ht="24.95" customHeight="1" x14ac:dyDescent="0.2">
      <c r="A12" s="300" t="s">
        <v>13</v>
      </c>
      <c r="B12" s="301"/>
      <c r="C12" s="301"/>
      <c r="D12" s="301"/>
      <c r="E12" s="301"/>
      <c r="F12" s="301"/>
      <c r="G12" s="301"/>
      <c r="H12" s="302" t="str">
        <f>+'[1]PARA INFORME edit'!$C$67</f>
        <v>m3</v>
      </c>
      <c r="I12" s="303"/>
      <c r="J12" s="297"/>
      <c r="K12" s="298"/>
      <c r="L12" s="298"/>
      <c r="M12" s="298"/>
      <c r="N12" s="298"/>
      <c r="O12" s="298"/>
      <c r="P12" s="298"/>
      <c r="Q12" s="298"/>
      <c r="R12" s="298"/>
      <c r="S12" s="298"/>
      <c r="T12" s="298"/>
      <c r="U12" s="298"/>
      <c r="V12" s="298"/>
      <c r="W12" s="298"/>
      <c r="X12" s="298"/>
      <c r="Y12" s="298"/>
      <c r="Z12" s="298"/>
      <c r="AA12" s="299"/>
      <c r="AB12" s="42"/>
      <c r="AC12" s="55"/>
      <c r="AD12" s="90" t="s">
        <v>38</v>
      </c>
      <c r="AE12" s="90">
        <v>0.25</v>
      </c>
      <c r="AF12" s="91">
        <v>253</v>
      </c>
      <c r="AG12" s="91">
        <v>0.5</v>
      </c>
      <c r="AH12" s="92">
        <v>1.2</v>
      </c>
      <c r="AI12" s="92">
        <f>AF12*AG12*AH12</f>
        <v>151.79999999999998</v>
      </c>
      <c r="AJ12" s="53"/>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0" t="s">
        <v>39</v>
      </c>
      <c r="AE13" s="90">
        <v>0.315</v>
      </c>
      <c r="AF13" s="91">
        <v>582</v>
      </c>
      <c r="AG13" s="91">
        <v>0.6</v>
      </c>
      <c r="AH13" s="92">
        <v>1.2</v>
      </c>
      <c r="AI13" s="92">
        <f t="shared" ref="AI13:AI18" si="0">AF13*AG13*AH13</f>
        <v>419.03999999999996</v>
      </c>
      <c r="AJ13" s="72"/>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90" t="s">
        <v>40</v>
      </c>
      <c r="AE14" s="90">
        <v>0.4</v>
      </c>
      <c r="AF14" s="91">
        <v>517</v>
      </c>
      <c r="AG14" s="91">
        <v>0.8</v>
      </c>
      <c r="AH14" s="92">
        <v>1.2</v>
      </c>
      <c r="AI14" s="92">
        <f t="shared" si="0"/>
        <v>496.32</v>
      </c>
      <c r="AJ14" s="72"/>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90" t="s">
        <v>41</v>
      </c>
      <c r="AE15" s="90">
        <v>0.5</v>
      </c>
      <c r="AF15" s="91">
        <v>555</v>
      </c>
      <c r="AG15" s="91">
        <v>1</v>
      </c>
      <c r="AH15" s="92">
        <v>1.2</v>
      </c>
      <c r="AI15" s="92">
        <f t="shared" si="0"/>
        <v>666</v>
      </c>
      <c r="AJ15" s="72"/>
      <c r="AK15" s="72"/>
      <c r="AL15" s="60"/>
      <c r="AP15" s="49"/>
      <c r="AQ15" s="49"/>
      <c r="AR15" s="49"/>
      <c r="AS15" s="49"/>
      <c r="AT15" s="49"/>
      <c r="AU15" s="49"/>
      <c r="AV15" s="49"/>
      <c r="AW15" s="49"/>
    </row>
    <row r="16" spans="1:49" ht="12.75" customHeight="1" x14ac:dyDescent="0.2">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90" t="s">
        <v>42</v>
      </c>
      <c r="AE16" s="90">
        <v>0.6</v>
      </c>
      <c r="AF16" s="91">
        <v>169</v>
      </c>
      <c r="AG16" s="91">
        <v>1.2</v>
      </c>
      <c r="AH16" s="92">
        <v>1.2</v>
      </c>
      <c r="AI16" s="92">
        <f t="shared" si="0"/>
        <v>243.35999999999996</v>
      </c>
      <c r="AJ16" s="2"/>
      <c r="AK16" s="17"/>
      <c r="AL16" s="17"/>
      <c r="AP16" s="3"/>
      <c r="AQ16" s="39"/>
      <c r="AR16" s="3"/>
      <c r="AS16" s="3"/>
      <c r="AT16" s="3"/>
      <c r="AU16" s="3"/>
      <c r="AV16" s="3"/>
      <c r="AW16" s="3"/>
    </row>
    <row r="17" spans="1:49" ht="12.75" customHeight="1" x14ac:dyDescent="0.2">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90" t="s">
        <v>43</v>
      </c>
      <c r="AE17" s="90">
        <v>0.76</v>
      </c>
      <c r="AF17" s="91">
        <v>73</v>
      </c>
      <c r="AG17" s="91">
        <v>1.5</v>
      </c>
      <c r="AH17" s="92">
        <v>1.2</v>
      </c>
      <c r="AI17" s="92">
        <f t="shared" si="0"/>
        <v>131.4</v>
      </c>
      <c r="AJ17" s="2"/>
      <c r="AK17" s="2"/>
      <c r="AL17" s="17"/>
      <c r="AN17" s="11"/>
      <c r="AO17" s="18"/>
      <c r="AP17" s="3"/>
      <c r="AQ17" s="3"/>
      <c r="AR17" s="3"/>
      <c r="AS17" s="3"/>
      <c r="AT17" s="3"/>
      <c r="AU17" s="3"/>
      <c r="AV17" s="3"/>
      <c r="AW17" s="3"/>
    </row>
    <row r="18" spans="1:49" ht="12.75" customHeight="1" x14ac:dyDescent="0.2">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90" t="s">
        <v>44</v>
      </c>
      <c r="AE18" s="90">
        <v>0.9</v>
      </c>
      <c r="AF18" s="91">
        <v>109</v>
      </c>
      <c r="AG18" s="91">
        <v>1.6</v>
      </c>
      <c r="AH18" s="92">
        <v>1.2</v>
      </c>
      <c r="AI18" s="92">
        <f t="shared" si="0"/>
        <v>209.28</v>
      </c>
      <c r="AJ18" s="2"/>
      <c r="AK18" s="2"/>
      <c r="AL18" s="17"/>
      <c r="AO18" s="18"/>
      <c r="AP18" s="3"/>
      <c r="AQ18" s="3"/>
      <c r="AR18" s="3"/>
      <c r="AS18" s="3"/>
      <c r="AT18" s="3"/>
      <c r="AU18" s="3"/>
      <c r="AV18" s="3"/>
      <c r="AW18" s="3"/>
    </row>
    <row r="19" spans="1:49" ht="12.75" customHeight="1" x14ac:dyDescent="0.2">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36" t="s">
        <v>63</v>
      </c>
      <c r="AE19" s="336"/>
      <c r="AF19" s="123">
        <f>SUM(AF11:AF18)</f>
        <v>3131</v>
      </c>
      <c r="AG19" s="123">
        <f>(AG11+AG12+AG13+AG14+AG15+AG16+AG17+AG18)/8</f>
        <v>0.96250000000000013</v>
      </c>
      <c r="AH19" s="124">
        <v>9.0829999999999994E-2</v>
      </c>
      <c r="AI19" s="92">
        <f>AF19*AG19*AH19</f>
        <v>273.72415262500004</v>
      </c>
      <c r="AJ19" s="2"/>
      <c r="AK19" s="2"/>
      <c r="AL19" s="17"/>
      <c r="AO19" s="18"/>
      <c r="AP19" s="3"/>
      <c r="AQ19" s="3"/>
      <c r="AR19" s="3"/>
      <c r="AS19" s="3"/>
      <c r="AT19" s="3"/>
      <c r="AU19" s="3"/>
      <c r="AV19" s="3"/>
      <c r="AW19" s="3"/>
    </row>
    <row r="20" spans="1:49" ht="12.75" customHeight="1" x14ac:dyDescent="0.2">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36" t="s">
        <v>64</v>
      </c>
      <c r="AE20" s="336"/>
      <c r="AF20" s="123">
        <v>194</v>
      </c>
      <c r="AG20" s="123">
        <f>0.6*0.6</f>
        <v>0.36</v>
      </c>
      <c r="AH20" s="124">
        <v>4.5999999999999999E-2</v>
      </c>
      <c r="AI20" s="93">
        <f>AF20*AG20*AH20</f>
        <v>3.2126399999999999</v>
      </c>
      <c r="AJ20" s="2"/>
      <c r="AK20" s="2"/>
      <c r="AL20" s="17"/>
      <c r="AO20" s="18"/>
      <c r="AP20" s="3"/>
      <c r="AQ20" s="3"/>
      <c r="AR20" s="3"/>
      <c r="AS20" s="3"/>
      <c r="AT20" s="3"/>
      <c r="AU20" s="3"/>
      <c r="AV20" s="3"/>
      <c r="AW20" s="3"/>
    </row>
    <row r="21" spans="1:49" ht="12.75" customHeight="1" x14ac:dyDescent="0.2">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36" t="s">
        <v>64</v>
      </c>
      <c r="AE21" s="336"/>
      <c r="AF21" s="123">
        <v>7</v>
      </c>
      <c r="AG21" s="123">
        <f>1.5*1.5</f>
        <v>2.25</v>
      </c>
      <c r="AH21" s="124">
        <v>0.05</v>
      </c>
      <c r="AI21" s="93">
        <f>AF21*AG21*AH21</f>
        <v>0.78750000000000009</v>
      </c>
      <c r="AJ21" s="2"/>
      <c r="AK21" s="2"/>
      <c r="AL21" s="17"/>
      <c r="AO21" s="18"/>
      <c r="AP21" s="3"/>
      <c r="AQ21" s="3"/>
      <c r="AR21" s="3"/>
      <c r="AS21" s="3"/>
      <c r="AT21" s="3"/>
      <c r="AU21" s="3"/>
      <c r="AV21" s="3"/>
      <c r="AW21" s="3"/>
    </row>
    <row r="22" spans="1:49" ht="12.75" customHeight="1" x14ac:dyDescent="0.2">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59"/>
      <c r="AE22" s="359"/>
      <c r="AF22" s="146"/>
      <c r="AG22" s="146"/>
      <c r="AH22" s="99"/>
      <c r="AI22" s="101"/>
      <c r="AJ22" s="2"/>
      <c r="AK22" s="2"/>
      <c r="AL22" s="144"/>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84"/>
      <c r="AE23" s="84"/>
      <c r="AF23" s="108" t="s">
        <v>15</v>
      </c>
      <c r="AG23" s="128"/>
      <c r="AH23" s="127"/>
      <c r="AI23" s="147">
        <f>SUM(AI20:AI21)</f>
        <v>4.00014</v>
      </c>
      <c r="AJ23" s="2"/>
      <c r="AK23" s="2"/>
      <c r="AL23" s="145"/>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84"/>
      <c r="AE24" s="84"/>
      <c r="AF24" s="325" t="s">
        <v>52</v>
      </c>
      <c r="AG24" s="325"/>
      <c r="AH24" s="325"/>
      <c r="AI24" s="109">
        <v>1.4</v>
      </c>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4"/>
      <c r="AE25" s="84"/>
      <c r="AF25" s="325" t="s">
        <v>53</v>
      </c>
      <c r="AG25" s="325"/>
      <c r="AH25" s="325"/>
      <c r="AI25" s="148">
        <f>AI23-AI24</f>
        <v>2.6001400000000001</v>
      </c>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5"/>
      <c r="AE26" s="85"/>
      <c r="AF26" s="85"/>
      <c r="AG26" s="85"/>
      <c r="AH26" s="85"/>
      <c r="AI26" s="85"/>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5"/>
      <c r="AE27" s="85"/>
      <c r="AF27" s="85"/>
      <c r="AG27" s="85"/>
      <c r="AH27" s="85"/>
      <c r="AI27" s="85"/>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5"/>
      <c r="AE28" s="85"/>
      <c r="AF28" s="85"/>
      <c r="AG28" s="85"/>
      <c r="AH28" s="85"/>
      <c r="AI28" s="85"/>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AI25</f>
        <v>2.6001400000000001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9">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10:G10"/>
    <mergeCell ref="H10:AA10"/>
    <mergeCell ref="AD9:AF9"/>
    <mergeCell ref="AD19:AE19"/>
    <mergeCell ref="AD20:AE20"/>
    <mergeCell ref="AD21:AE21"/>
    <mergeCell ref="AD22:AE22"/>
    <mergeCell ref="A11:G11"/>
    <mergeCell ref="H11:I11"/>
    <mergeCell ref="J11:AA12"/>
    <mergeCell ref="A12:G12"/>
    <mergeCell ref="H12:I12"/>
    <mergeCell ref="A14:AA14"/>
    <mergeCell ref="AN42:AO42"/>
    <mergeCell ref="B43:K43"/>
    <mergeCell ref="O43:Y43"/>
    <mergeCell ref="AI37:AI38"/>
    <mergeCell ref="B39:M39"/>
    <mergeCell ref="Q39:AA39"/>
    <mergeCell ref="AD40:AH41"/>
    <mergeCell ref="AI40:AI41"/>
    <mergeCell ref="O41:Z41"/>
    <mergeCell ref="AF24:AH24"/>
    <mergeCell ref="AF25:AH25"/>
    <mergeCell ref="AD29:AI32"/>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CBE26-FB38-4269-AB4A-CDFDC2AD1EF4}">
  <sheetPr>
    <tabColor rgb="FFFFC000"/>
    <pageSetUpPr fitToPage="1"/>
  </sheetPr>
  <dimension ref="A1:AW44"/>
  <sheetViews>
    <sheetView topLeftCell="A14" zoomScale="95" zoomScaleNormal="95" zoomScaleSheetLayoutView="95" workbookViewId="0">
      <selection activeCell="AF26" sqref="AF26:AI27"/>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8" style="1" bestFit="1" customWidth="1"/>
    <col min="31" max="31" width="8.7109375" style="1" customWidth="1"/>
    <col min="32" max="32" width="7.85546875" style="1" customWidth="1"/>
    <col min="33" max="33" width="15.7109375" style="1" bestFit="1" customWidth="1"/>
    <col min="34" max="34" width="9" style="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24" t="s">
        <v>45</v>
      </c>
      <c r="AE9" s="324"/>
      <c r="AF9" s="324"/>
      <c r="AG9" s="94"/>
      <c r="AH9" s="94"/>
      <c r="AI9" s="94"/>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107"/>
      <c r="AE10" s="106"/>
      <c r="AF10" s="89" t="s">
        <v>33</v>
      </c>
      <c r="AG10" s="103" t="s">
        <v>34</v>
      </c>
      <c r="AH10" s="89" t="s">
        <v>35</v>
      </c>
      <c r="AI10" s="89" t="s">
        <v>36</v>
      </c>
      <c r="AJ10" s="53"/>
      <c r="AK10" s="53"/>
      <c r="AL10" s="54"/>
    </row>
    <row r="11" spans="1:49" s="49" customFormat="1" ht="24.95" customHeight="1" x14ac:dyDescent="0.25">
      <c r="A11" s="285" t="s">
        <v>12</v>
      </c>
      <c r="B11" s="286"/>
      <c r="C11" s="286"/>
      <c r="D11" s="286"/>
      <c r="E11" s="286"/>
      <c r="F11" s="286"/>
      <c r="G11" s="286"/>
      <c r="H11" s="326" t="str">
        <f>+'[1]PARA INFORME edit'!$A$69</f>
        <v>2.2.4.2</v>
      </c>
      <c r="I11" s="327"/>
      <c r="J11" s="294" t="str">
        <f>+'[1]PARA INFORME edit'!$B$69</f>
        <v>S.T.C. ATRAQUES de Concreto f'c=140kg/cm2, para tuberia y accesorios</v>
      </c>
      <c r="K11" s="295"/>
      <c r="L11" s="295"/>
      <c r="M11" s="295"/>
      <c r="N11" s="295"/>
      <c r="O11" s="295"/>
      <c r="P11" s="295"/>
      <c r="Q11" s="295"/>
      <c r="R11" s="295"/>
      <c r="S11" s="295"/>
      <c r="T11" s="295"/>
      <c r="U11" s="295"/>
      <c r="V11" s="295"/>
      <c r="W11" s="295"/>
      <c r="X11" s="295"/>
      <c r="Y11" s="295"/>
      <c r="Z11" s="295"/>
      <c r="AA11" s="296"/>
      <c r="AB11" s="42"/>
      <c r="AC11" s="55"/>
      <c r="AD11" s="103" t="s">
        <v>37</v>
      </c>
      <c r="AE11" s="103">
        <v>0.16</v>
      </c>
      <c r="AF11" s="91">
        <v>873</v>
      </c>
      <c r="AG11" s="91">
        <v>0.5</v>
      </c>
      <c r="AH11" s="91">
        <v>1.2</v>
      </c>
      <c r="AI11" s="91">
        <f>AF11*AG11*AH11</f>
        <v>523.79999999999995</v>
      </c>
      <c r="AJ11" s="53"/>
      <c r="AK11" s="53"/>
      <c r="AL11" s="54"/>
    </row>
    <row r="12" spans="1:49" s="49" customFormat="1" ht="24.95" customHeight="1" x14ac:dyDescent="0.25">
      <c r="A12" s="300" t="s">
        <v>13</v>
      </c>
      <c r="B12" s="301"/>
      <c r="C12" s="301"/>
      <c r="D12" s="301"/>
      <c r="E12" s="301"/>
      <c r="F12" s="301"/>
      <c r="G12" s="301"/>
      <c r="H12" s="302" t="str">
        <f>+'[1]PARA INFORME edit'!$C$69</f>
        <v>m3</v>
      </c>
      <c r="I12" s="303"/>
      <c r="J12" s="297"/>
      <c r="K12" s="298"/>
      <c r="L12" s="298"/>
      <c r="M12" s="298"/>
      <c r="N12" s="298"/>
      <c r="O12" s="298"/>
      <c r="P12" s="298"/>
      <c r="Q12" s="298"/>
      <c r="R12" s="298"/>
      <c r="S12" s="298"/>
      <c r="T12" s="298"/>
      <c r="U12" s="298"/>
      <c r="V12" s="298"/>
      <c r="W12" s="298"/>
      <c r="X12" s="298"/>
      <c r="Y12" s="298"/>
      <c r="Z12" s="298"/>
      <c r="AA12" s="299"/>
      <c r="AB12" s="42"/>
      <c r="AC12" s="55"/>
      <c r="AD12" s="103" t="s">
        <v>38</v>
      </c>
      <c r="AE12" s="103">
        <v>0.25</v>
      </c>
      <c r="AF12" s="91">
        <v>253</v>
      </c>
      <c r="AG12" s="91">
        <v>0.5</v>
      </c>
      <c r="AH12" s="91">
        <v>1.2</v>
      </c>
      <c r="AI12" s="91">
        <f>AF12*AG12*AH12</f>
        <v>151.79999999999998</v>
      </c>
      <c r="AJ12" s="53"/>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0" t="s">
        <v>39</v>
      </c>
      <c r="AE13" s="90">
        <v>0.315</v>
      </c>
      <c r="AF13" s="91">
        <v>582</v>
      </c>
      <c r="AG13" s="91">
        <v>0.6</v>
      </c>
      <c r="AH13" s="92">
        <v>1.2</v>
      </c>
      <c r="AI13" s="92">
        <f t="shared" ref="AI13:AI18" si="0">AF13*AG13*AH13</f>
        <v>419.03999999999996</v>
      </c>
      <c r="AJ13" s="72"/>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90" t="s">
        <v>40</v>
      </c>
      <c r="AE14" s="90">
        <v>0.4</v>
      </c>
      <c r="AF14" s="91">
        <v>517</v>
      </c>
      <c r="AG14" s="91">
        <v>0.8</v>
      </c>
      <c r="AH14" s="92">
        <v>1.2</v>
      </c>
      <c r="AI14" s="92">
        <f t="shared" si="0"/>
        <v>496.32</v>
      </c>
      <c r="AJ14" s="72"/>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90" t="s">
        <v>41</v>
      </c>
      <c r="AE15" s="90">
        <v>0.5</v>
      </c>
      <c r="AF15" s="91">
        <v>555</v>
      </c>
      <c r="AG15" s="91">
        <v>1</v>
      </c>
      <c r="AH15" s="92">
        <v>1.2</v>
      </c>
      <c r="AI15" s="92">
        <f t="shared" si="0"/>
        <v>666</v>
      </c>
      <c r="AJ15" s="72"/>
      <c r="AK15" s="72"/>
      <c r="AL15" s="60"/>
      <c r="AP15" s="49"/>
      <c r="AQ15" s="49"/>
      <c r="AR15" s="49"/>
      <c r="AS15" s="49"/>
      <c r="AT15" s="49"/>
      <c r="AU15" s="49"/>
      <c r="AV15" s="49"/>
      <c r="AW15" s="49"/>
    </row>
    <row r="16" spans="1:49" ht="12.75" customHeight="1" x14ac:dyDescent="0.2">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90" t="s">
        <v>42</v>
      </c>
      <c r="AE16" s="90">
        <v>0.6</v>
      </c>
      <c r="AF16" s="91">
        <v>169</v>
      </c>
      <c r="AG16" s="91">
        <v>1.2</v>
      </c>
      <c r="AH16" s="92">
        <v>1.2</v>
      </c>
      <c r="AI16" s="92">
        <f t="shared" si="0"/>
        <v>243.35999999999996</v>
      </c>
      <c r="AJ16" s="2"/>
      <c r="AK16" s="17"/>
      <c r="AL16" s="17"/>
      <c r="AP16" s="3"/>
      <c r="AQ16" s="39"/>
      <c r="AR16" s="3"/>
      <c r="AS16" s="3"/>
      <c r="AT16" s="3"/>
      <c r="AU16" s="3"/>
      <c r="AV16" s="3"/>
      <c r="AW16" s="3"/>
    </row>
    <row r="17" spans="1:49" ht="12.75" customHeight="1" x14ac:dyDescent="0.2">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90" t="s">
        <v>43</v>
      </c>
      <c r="AE17" s="90">
        <v>0.76</v>
      </c>
      <c r="AF17" s="91">
        <v>73</v>
      </c>
      <c r="AG17" s="91">
        <v>1.5</v>
      </c>
      <c r="AH17" s="92">
        <v>1.2</v>
      </c>
      <c r="AI17" s="92">
        <f t="shared" si="0"/>
        <v>131.4</v>
      </c>
      <c r="AJ17" s="2"/>
      <c r="AK17" s="2"/>
      <c r="AL17" s="17"/>
      <c r="AN17" s="11"/>
      <c r="AO17" s="18"/>
      <c r="AP17" s="3"/>
      <c r="AQ17" s="3"/>
      <c r="AR17" s="3"/>
      <c r="AS17" s="3"/>
      <c r="AT17" s="3"/>
      <c r="AU17" s="3"/>
      <c r="AV17" s="3"/>
      <c r="AW17" s="3"/>
    </row>
    <row r="18" spans="1:49" ht="12.75" customHeight="1" x14ac:dyDescent="0.2">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90" t="s">
        <v>44</v>
      </c>
      <c r="AE18" s="90">
        <v>0.9</v>
      </c>
      <c r="AF18" s="91">
        <v>109</v>
      </c>
      <c r="AG18" s="91">
        <v>1.6</v>
      </c>
      <c r="AH18" s="92">
        <v>1.2</v>
      </c>
      <c r="AI18" s="92">
        <f t="shared" si="0"/>
        <v>209.28</v>
      </c>
      <c r="AJ18" s="2"/>
      <c r="AK18" s="2"/>
      <c r="AL18" s="17"/>
      <c r="AO18" s="18"/>
      <c r="AP18" s="3"/>
      <c r="AQ18" s="3"/>
      <c r="AR18" s="3"/>
      <c r="AS18" s="3"/>
      <c r="AT18" s="3"/>
      <c r="AU18" s="3"/>
      <c r="AV18" s="3"/>
      <c r="AW18" s="3"/>
    </row>
    <row r="19" spans="1:49" ht="12.75" customHeight="1" x14ac:dyDescent="0.2">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36" t="s">
        <v>63</v>
      </c>
      <c r="AE19" s="336"/>
      <c r="AF19" s="123">
        <f>SUM(AF11:AF18)</f>
        <v>3131</v>
      </c>
      <c r="AG19" s="123">
        <f>(AG11+AG12+AG13+AG14+AG15+AG16+AG17+AG18)/8</f>
        <v>0.96250000000000013</v>
      </c>
      <c r="AH19" s="124">
        <v>9.0829999999999994E-2</v>
      </c>
      <c r="AI19" s="92">
        <f>AF19*AG19*AH19</f>
        <v>273.72415262500004</v>
      </c>
      <c r="AJ19" s="2"/>
      <c r="AK19" s="2"/>
      <c r="AL19" s="17"/>
      <c r="AO19" s="18"/>
      <c r="AP19" s="3"/>
      <c r="AQ19" s="3"/>
      <c r="AR19" s="3"/>
      <c r="AS19" s="3"/>
      <c r="AT19" s="3"/>
      <c r="AU19" s="3"/>
      <c r="AV19" s="3"/>
      <c r="AW19" s="3"/>
    </row>
    <row r="20" spans="1:49" ht="12.75" customHeight="1" x14ac:dyDescent="0.2">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36" t="s">
        <v>64</v>
      </c>
      <c r="AE20" s="336"/>
      <c r="AF20" s="123">
        <v>194</v>
      </c>
      <c r="AG20" s="123">
        <f>0.6*0.6</f>
        <v>0.36</v>
      </c>
      <c r="AH20" s="124">
        <v>4.5999999999999999E-2</v>
      </c>
      <c r="AI20" s="93">
        <f>AF20*AG20*AH20</f>
        <v>3.2126399999999999</v>
      </c>
      <c r="AJ20" s="2"/>
      <c r="AK20" s="2"/>
      <c r="AL20" s="17"/>
      <c r="AO20" s="18"/>
      <c r="AP20" s="3"/>
      <c r="AQ20" s="3"/>
      <c r="AR20" s="3"/>
      <c r="AS20" s="3"/>
      <c r="AT20" s="3"/>
      <c r="AU20" s="3"/>
      <c r="AV20" s="3"/>
      <c r="AW20" s="3"/>
    </row>
    <row r="21" spans="1:49" ht="12.75" customHeight="1" thickBo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36" t="s">
        <v>64</v>
      </c>
      <c r="AE21" s="336"/>
      <c r="AF21" s="125">
        <v>7</v>
      </c>
      <c r="AG21" s="125">
        <f>1.5*1.5</f>
        <v>2.25</v>
      </c>
      <c r="AH21" s="126">
        <v>0.05</v>
      </c>
      <c r="AI21" s="93">
        <f>AF21*AG21*AH21</f>
        <v>0.78750000000000009</v>
      </c>
      <c r="AJ21" s="2"/>
      <c r="AK21" s="2"/>
      <c r="AL21" s="17"/>
      <c r="AO21" s="18"/>
      <c r="AP21" s="3"/>
      <c r="AQ21" s="3"/>
      <c r="AR21" s="3"/>
      <c r="AS21" s="3"/>
      <c r="AT21" s="3"/>
      <c r="AU21" s="3"/>
      <c r="AV21" s="3"/>
      <c r="AW21" s="3"/>
    </row>
    <row r="22" spans="1:49" ht="12.75" customHeight="1" x14ac:dyDescent="0.2">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36" t="s">
        <v>69</v>
      </c>
      <c r="AE22" s="360"/>
      <c r="AF22" s="152">
        <v>60</v>
      </c>
      <c r="AG22" s="153">
        <v>2.778</v>
      </c>
      <c r="AH22" s="154">
        <v>0.3</v>
      </c>
      <c r="AI22" s="151">
        <f>AF22*AG22*AH22</f>
        <v>50.003999999999998</v>
      </c>
      <c r="AJ22" s="2"/>
      <c r="AK22" s="2"/>
      <c r="AL22" s="144"/>
      <c r="AO22" s="18"/>
      <c r="AP22" s="3"/>
      <c r="AQ22" s="3"/>
      <c r="AR22" s="3"/>
      <c r="AS22" s="3"/>
      <c r="AT22" s="3"/>
      <c r="AU22" s="3"/>
      <c r="AV22" s="3"/>
      <c r="AW22" s="3"/>
    </row>
    <row r="23" spans="1:49" ht="12.75" customHeight="1" thickBot="1" x14ac:dyDescent="0.3">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84"/>
      <c r="AE23" s="84"/>
      <c r="AF23" s="155" t="s">
        <v>70</v>
      </c>
      <c r="AG23" s="156" t="s">
        <v>71</v>
      </c>
      <c r="AH23" s="157" t="s">
        <v>72</v>
      </c>
      <c r="AI23" s="150"/>
      <c r="AL23" s="149"/>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84"/>
      <c r="AE24" s="84"/>
      <c r="AL24" s="149"/>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4"/>
      <c r="AE25" s="84"/>
      <c r="AF25" s="108" t="s">
        <v>15</v>
      </c>
      <c r="AG25" s="128"/>
      <c r="AH25" s="127"/>
      <c r="AI25" s="147">
        <f>AI22</f>
        <v>50.003999999999998</v>
      </c>
      <c r="AJ25" s="2"/>
      <c r="AK25" s="2"/>
      <c r="AL25" s="145"/>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5"/>
      <c r="AE26" s="85"/>
      <c r="AF26" s="325" t="s">
        <v>52</v>
      </c>
      <c r="AG26" s="325"/>
      <c r="AH26" s="325"/>
      <c r="AI26" s="109">
        <v>2</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5"/>
      <c r="AE27" s="85"/>
      <c r="AF27" s="325" t="s">
        <v>53</v>
      </c>
      <c r="AG27" s="325"/>
      <c r="AH27" s="325"/>
      <c r="AI27" s="148">
        <f>AI25-AI26</f>
        <v>48.003999999999998</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5"/>
      <c r="AE28" s="85"/>
      <c r="AF28" s="85"/>
      <c r="AG28" s="85"/>
      <c r="AH28" s="85"/>
      <c r="AI28" s="85"/>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AI27</f>
        <v>48.003999999999998</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9">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10:G10"/>
    <mergeCell ref="H10:AA10"/>
    <mergeCell ref="AD9:AF9"/>
    <mergeCell ref="AD19:AE19"/>
    <mergeCell ref="AD20:AE20"/>
    <mergeCell ref="AD21:AE21"/>
    <mergeCell ref="AD22:AE22"/>
    <mergeCell ref="A11:G11"/>
    <mergeCell ref="H11:I11"/>
    <mergeCell ref="J11:AA12"/>
    <mergeCell ref="A12:G12"/>
    <mergeCell ref="H12:I12"/>
    <mergeCell ref="A14:AA14"/>
    <mergeCell ref="AN42:AO42"/>
    <mergeCell ref="B43:K43"/>
    <mergeCell ref="O43:Y43"/>
    <mergeCell ref="AI37:AI38"/>
    <mergeCell ref="B39:M39"/>
    <mergeCell ref="Q39:AA39"/>
    <mergeCell ref="AD40:AH41"/>
    <mergeCell ref="AI40:AI41"/>
    <mergeCell ref="O41:Z41"/>
    <mergeCell ref="AF26:AH26"/>
    <mergeCell ref="AF27:AH27"/>
    <mergeCell ref="AD29:AI32"/>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C0CC4-525E-49FD-ADFB-2D0878223472}">
  <sheetPr>
    <tabColor rgb="FFFFC000"/>
    <pageSetUpPr fitToPage="1"/>
  </sheetPr>
  <dimension ref="A1:AW44"/>
  <sheetViews>
    <sheetView topLeftCell="A22" zoomScale="95" zoomScaleNormal="95" zoomScaleSheetLayoutView="95" workbookViewId="0">
      <selection activeCell="AE26" sqref="AD26:AI4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edit'!$E$73</f>
        <v>diag_caño</v>
      </c>
      <c r="AE9" s="347"/>
      <c r="AF9" s="80"/>
      <c r="AG9" s="81"/>
      <c r="AH9" s="348">
        <f>+'[1]PARA INFORME edit'!$E$74</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edit'!$F$73</f>
        <v>manz1</v>
      </c>
      <c r="AE10" s="342"/>
      <c r="AF10" s="56"/>
      <c r="AG10" s="57"/>
      <c r="AH10" s="343">
        <f>+'[1]PARA INFORME edit'!$F$74</f>
        <v>2</v>
      </c>
      <c r="AI10" s="344"/>
      <c r="AJ10" s="53"/>
      <c r="AK10" s="53"/>
      <c r="AL10" s="54"/>
    </row>
    <row r="11" spans="1:49" s="49" customFormat="1" ht="24.95" customHeight="1" x14ac:dyDescent="0.25">
      <c r="A11" s="285" t="s">
        <v>12</v>
      </c>
      <c r="B11" s="286"/>
      <c r="C11" s="286"/>
      <c r="D11" s="286"/>
      <c r="E11" s="286"/>
      <c r="F11" s="286"/>
      <c r="G11" s="286"/>
      <c r="H11" s="326" t="str">
        <f>+'[1]PARA INFORME edit'!$A$73</f>
        <v>2.2.4.5</v>
      </c>
      <c r="I11" s="327"/>
      <c r="J11" s="294" t="str">
        <f>+'[1]PARA INFORME edit'!$B$73</f>
        <v>Suministro, transporte, instalacion. Juego de ANILLO+CUELLO+TAPA PREFABRICADO, para camara de inspección  DN=1200mm</v>
      </c>
      <c r="K11" s="295"/>
      <c r="L11" s="295"/>
      <c r="M11" s="295"/>
      <c r="N11" s="295"/>
      <c r="O11" s="295"/>
      <c r="P11" s="295"/>
      <c r="Q11" s="295"/>
      <c r="R11" s="295"/>
      <c r="S11" s="295"/>
      <c r="T11" s="295"/>
      <c r="U11" s="295"/>
      <c r="V11" s="295"/>
      <c r="W11" s="295"/>
      <c r="X11" s="295"/>
      <c r="Y11" s="295"/>
      <c r="Z11" s="295"/>
      <c r="AA11" s="296"/>
      <c r="AB11" s="42"/>
      <c r="AC11" s="55"/>
      <c r="AD11" s="345" t="str">
        <f>+'[1]PARA INFORME edit'!$G$73</f>
        <v>manz2</v>
      </c>
      <c r="AE11" s="342"/>
      <c r="AF11" s="56"/>
      <c r="AG11" s="58"/>
      <c r="AH11" s="343">
        <f>+'[1]PARA INFORME edit'!$G$74</f>
        <v>2</v>
      </c>
      <c r="AI11" s="344"/>
      <c r="AJ11" s="53"/>
      <c r="AK11" s="53"/>
      <c r="AL11" s="54"/>
    </row>
    <row r="12" spans="1:49" s="49" customFormat="1" ht="24.95" customHeight="1" x14ac:dyDescent="0.25">
      <c r="A12" s="300" t="s">
        <v>13</v>
      </c>
      <c r="B12" s="301"/>
      <c r="C12" s="301"/>
      <c r="D12" s="301"/>
      <c r="E12" s="301"/>
      <c r="F12" s="301"/>
      <c r="G12" s="301"/>
      <c r="H12" s="302" t="str">
        <f>+'[1]PARA INFORME edit'!$C$73</f>
        <v>Juego</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edit'!$H$73</f>
        <v>manz3</v>
      </c>
      <c r="AE12" s="342"/>
      <c r="AF12" s="56"/>
      <c r="AG12" s="58"/>
      <c r="AH12" s="343">
        <f>+'[1]PARA INFORME edit'!$H$74</f>
        <v>2</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edit'!$I$73</f>
        <v>manz4</v>
      </c>
      <c r="AE13" s="342"/>
      <c r="AF13" s="56"/>
      <c r="AG13" s="58"/>
      <c r="AH13" s="343">
        <f>+'[1]PARA INFORME edit'!$I$74</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edit'!$J$73</f>
        <v>manz5</v>
      </c>
      <c r="AE14" s="342"/>
      <c r="AF14" s="56"/>
      <c r="AG14" s="58"/>
      <c r="AH14" s="343">
        <f>+'[1]PARA INFORME edit'!$J$74</f>
        <v>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edit'!$K$73</f>
        <v>manz6</v>
      </c>
      <c r="AE15" s="342"/>
      <c r="AF15" s="56"/>
      <c r="AG15" s="58"/>
      <c r="AH15" s="343">
        <f>+'[1]PARA INFORME edit'!$K$74</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edit'!$L$73</f>
        <v>manz7</v>
      </c>
      <c r="AE16" s="342"/>
      <c r="AF16" s="56"/>
      <c r="AG16" s="58"/>
      <c r="AH16" s="343">
        <f>+'[1]PARA INFORME edit'!$L$74</f>
        <v>1</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edit'!$M$73</f>
        <v>manz8</v>
      </c>
      <c r="AE17" s="342"/>
      <c r="AF17" s="56"/>
      <c r="AG17" s="58"/>
      <c r="AH17" s="343">
        <f>+'[1]PARA INFORME edit'!$M$74</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edit'!$N$73</f>
        <v>manz9</v>
      </c>
      <c r="AE18" s="342"/>
      <c r="AF18" s="56"/>
      <c r="AG18" s="58"/>
      <c r="AH18" s="343">
        <f>+'[1]PARA INFORME edit'!$N$74</f>
        <v>1</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edit'!$O$73</f>
        <v>manz10</v>
      </c>
      <c r="AE19" s="342"/>
      <c r="AF19" s="56"/>
      <c r="AG19" s="58"/>
      <c r="AH19" s="343">
        <f>+'[1]PARA INFORME edit'!$O$74</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edit'!$P$73</f>
        <v>manz11</v>
      </c>
      <c r="AE20" s="342"/>
      <c r="AF20" s="56"/>
      <c r="AG20" s="58"/>
      <c r="AH20" s="343">
        <f>+'[1]PARA INFORME edit'!$P$74</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edit'!$Q$73</f>
        <v>comercio</v>
      </c>
      <c r="AE21" s="342"/>
      <c r="AF21" s="56"/>
      <c r="AG21" s="58"/>
      <c r="AH21" s="343">
        <f>+'[1]PARA INFORME edit'!$Q$74</f>
        <v>4</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edit'!$R$73</f>
        <v>manz12</v>
      </c>
      <c r="AE22" s="342"/>
      <c r="AF22" s="56"/>
      <c r="AG22" s="58"/>
      <c r="AH22" s="343">
        <f>+'[1]PARA INFORME edit'!$R$74</f>
        <v>2</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edit'!$S$73</f>
        <v>manz13</v>
      </c>
      <c r="AE23" s="338"/>
      <c r="AF23" s="69"/>
      <c r="AG23" s="70"/>
      <c r="AH23" s="339">
        <f>+'[1]PARA INFORME edit'!$S$74</f>
        <v>8</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73</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2"/>
      <c r="AI25" s="362"/>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34</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28</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6</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D22:AE22"/>
    <mergeCell ref="AH22:AI22"/>
    <mergeCell ref="AD23:AE23"/>
    <mergeCell ref="AH23:AI23"/>
    <mergeCell ref="AD29:AI32"/>
    <mergeCell ref="AH24:AI25"/>
    <mergeCell ref="AF27:AH27"/>
    <mergeCell ref="AF28:AG28"/>
    <mergeCell ref="AD19:AE19"/>
    <mergeCell ref="AH19:AI19"/>
    <mergeCell ref="AD20:AE20"/>
    <mergeCell ref="AH20:AI20"/>
    <mergeCell ref="AD21:AE21"/>
    <mergeCell ref="AH21:AI21"/>
    <mergeCell ref="AN42:AO42"/>
    <mergeCell ref="B43:K43"/>
    <mergeCell ref="O43:Y43"/>
    <mergeCell ref="B44:I44"/>
    <mergeCell ref="L44:S44"/>
    <mergeCell ref="U44:Z44"/>
    <mergeCell ref="B42:M42"/>
    <mergeCell ref="O42:Z42"/>
    <mergeCell ref="AD42:AH42"/>
    <mergeCell ref="AI37:AI38"/>
    <mergeCell ref="B39:M39"/>
    <mergeCell ref="Q39:AA39"/>
    <mergeCell ref="AD40:AH41"/>
    <mergeCell ref="AI40:AI41"/>
    <mergeCell ref="O41:Z41"/>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D653F-9AC0-4201-8D7E-F4E279629F5F}">
  <sheetPr>
    <tabColor rgb="FFFFC000"/>
    <pageSetUpPr fitToPage="1"/>
  </sheetPr>
  <dimension ref="A1:AW44"/>
  <sheetViews>
    <sheetView zoomScale="95" zoomScaleNormal="95" zoomScaleSheetLayoutView="95" workbookViewId="0">
      <selection activeCell="J11" sqref="J11:AA1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5703125" style="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24" t="s">
        <v>45</v>
      </c>
      <c r="AE8" s="324"/>
      <c r="AF8" s="324"/>
      <c r="AG8" s="87"/>
      <c r="AH8" s="88"/>
      <c r="AI8" s="88"/>
      <c r="AJ8" s="53"/>
      <c r="AK8" s="53"/>
      <c r="AL8" s="54"/>
    </row>
    <row r="9" spans="1:49" s="49" customFormat="1" ht="12" x14ac:dyDescent="0.2">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107"/>
      <c r="AE9" s="106"/>
      <c r="AF9" s="89" t="s">
        <v>33</v>
      </c>
      <c r="AG9" s="89" t="s">
        <v>34</v>
      </c>
      <c r="AH9" s="90" t="s">
        <v>35</v>
      </c>
      <c r="AI9" s="89" t="s">
        <v>36</v>
      </c>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90" t="s">
        <v>37</v>
      </c>
      <c r="AE10" s="90">
        <v>0.16</v>
      </c>
      <c r="AF10" s="91">
        <v>873</v>
      </c>
      <c r="AG10" s="91">
        <v>0.5</v>
      </c>
      <c r="AH10" s="92">
        <v>1.2</v>
      </c>
      <c r="AI10" s="93">
        <f>AF10*AG10*AH10</f>
        <v>523.79999999999995</v>
      </c>
      <c r="AJ10" s="53"/>
      <c r="AK10" s="53"/>
      <c r="AL10" s="54"/>
    </row>
    <row r="11" spans="1:49" s="49" customFormat="1" ht="24.95" customHeight="1" x14ac:dyDescent="0.2">
      <c r="A11" s="285" t="s">
        <v>12</v>
      </c>
      <c r="B11" s="286"/>
      <c r="C11" s="286"/>
      <c r="D11" s="286"/>
      <c r="E11" s="286"/>
      <c r="F11" s="286"/>
      <c r="G11" s="286"/>
      <c r="H11" s="326" t="str">
        <f>+'[1]PARA INFORME edit'!$A$14</f>
        <v>2.1.3.2</v>
      </c>
      <c r="I11" s="327"/>
      <c r="J11" s="294" t="str">
        <f>+'[1]PARA INFORME edit'!$B$14</f>
        <v>Excavación MECANICA de 0-2m de material heterogeneo bajo cualquier grado de humedad, incluye roca descompuesta y bolas de roca hasta de 0,35m3. Medida en sitio</v>
      </c>
      <c r="K11" s="295"/>
      <c r="L11" s="295"/>
      <c r="M11" s="295"/>
      <c r="N11" s="295"/>
      <c r="O11" s="295"/>
      <c r="P11" s="295"/>
      <c r="Q11" s="295"/>
      <c r="R11" s="295"/>
      <c r="S11" s="295"/>
      <c r="T11" s="295"/>
      <c r="U11" s="295"/>
      <c r="V11" s="295"/>
      <c r="W11" s="295"/>
      <c r="X11" s="295"/>
      <c r="Y11" s="295"/>
      <c r="Z11" s="295"/>
      <c r="AA11" s="296"/>
      <c r="AB11" s="42"/>
      <c r="AC11" s="55"/>
      <c r="AD11" s="90" t="s">
        <v>38</v>
      </c>
      <c r="AE11" s="90">
        <v>0.25</v>
      </c>
      <c r="AF11" s="91">
        <v>253</v>
      </c>
      <c r="AG11" s="91">
        <v>0.5</v>
      </c>
      <c r="AH11" s="92">
        <v>1.2</v>
      </c>
      <c r="AI11" s="93">
        <f>AF11*AG11*AH11</f>
        <v>151.79999999999998</v>
      </c>
      <c r="AJ11" s="53"/>
      <c r="AK11" s="53"/>
      <c r="AL11" s="54"/>
    </row>
    <row r="12" spans="1:49" s="49" customFormat="1" ht="24.95" customHeight="1" x14ac:dyDescent="0.25">
      <c r="A12" s="300" t="s">
        <v>13</v>
      </c>
      <c r="B12" s="301"/>
      <c r="C12" s="301"/>
      <c r="D12" s="301"/>
      <c r="E12" s="301"/>
      <c r="F12" s="301"/>
      <c r="G12" s="301"/>
      <c r="H12" s="302" t="str">
        <f>+'[1]PARA INFORME edit'!$C$14</f>
        <v>m3</v>
      </c>
      <c r="I12" s="303"/>
      <c r="J12" s="297"/>
      <c r="K12" s="298"/>
      <c r="L12" s="298"/>
      <c r="M12" s="298"/>
      <c r="N12" s="298"/>
      <c r="O12" s="298"/>
      <c r="P12" s="298"/>
      <c r="Q12" s="298"/>
      <c r="R12" s="298"/>
      <c r="S12" s="298"/>
      <c r="T12" s="298"/>
      <c r="U12" s="298"/>
      <c r="V12" s="298"/>
      <c r="W12" s="298"/>
      <c r="X12" s="298"/>
      <c r="Y12" s="298"/>
      <c r="Z12" s="298"/>
      <c r="AA12" s="299"/>
      <c r="AB12" s="42"/>
      <c r="AC12" s="55"/>
      <c r="AD12" s="103" t="s">
        <v>39</v>
      </c>
      <c r="AE12" s="103">
        <v>0.315</v>
      </c>
      <c r="AF12" s="91">
        <v>582</v>
      </c>
      <c r="AG12" s="91">
        <v>0.6</v>
      </c>
      <c r="AH12" s="91">
        <v>1.2</v>
      </c>
      <c r="AI12" s="104">
        <f t="shared" ref="AI12:AI17" si="0">AF12*AG12*AH12</f>
        <v>419.03999999999996</v>
      </c>
      <c r="AJ12" s="53"/>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0" t="s">
        <v>40</v>
      </c>
      <c r="AE13" s="90">
        <v>0.4</v>
      </c>
      <c r="AF13" s="91">
        <v>517</v>
      </c>
      <c r="AG13" s="91">
        <v>0.8</v>
      </c>
      <c r="AH13" s="92">
        <v>1.2</v>
      </c>
      <c r="AI13" s="93">
        <f t="shared" si="0"/>
        <v>496.32</v>
      </c>
      <c r="AJ13" s="72"/>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90" t="s">
        <v>41</v>
      </c>
      <c r="AE14" s="90">
        <v>0.5</v>
      </c>
      <c r="AF14" s="91">
        <v>555</v>
      </c>
      <c r="AG14" s="91">
        <v>1</v>
      </c>
      <c r="AH14" s="92">
        <v>1.2</v>
      </c>
      <c r="AI14" s="93">
        <f t="shared" si="0"/>
        <v>666</v>
      </c>
      <c r="AJ14" s="72"/>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90" t="s">
        <v>42</v>
      </c>
      <c r="AE15" s="90">
        <v>0.6</v>
      </c>
      <c r="AF15" s="91">
        <v>169</v>
      </c>
      <c r="AG15" s="91">
        <v>1.2</v>
      </c>
      <c r="AH15" s="92">
        <v>1.2</v>
      </c>
      <c r="AI15" s="93">
        <f t="shared" si="0"/>
        <v>243.35999999999996</v>
      </c>
      <c r="AJ15" s="72"/>
      <c r="AK15" s="72"/>
      <c r="AL15" s="60"/>
      <c r="AP15" s="49"/>
      <c r="AQ15" s="49"/>
      <c r="AR15" s="49"/>
      <c r="AS15" s="49"/>
      <c r="AT15" s="49"/>
      <c r="AU15" s="49"/>
      <c r="AV15" s="49"/>
      <c r="AW15" s="49"/>
    </row>
    <row r="16" spans="1:49" ht="12.75" customHeight="1" x14ac:dyDescent="0.2">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90" t="s">
        <v>43</v>
      </c>
      <c r="AE16" s="90">
        <v>0.76</v>
      </c>
      <c r="AF16" s="91">
        <v>73</v>
      </c>
      <c r="AG16" s="91">
        <v>1.5</v>
      </c>
      <c r="AH16" s="92">
        <v>1.2</v>
      </c>
      <c r="AI16" s="93">
        <f t="shared" si="0"/>
        <v>131.4</v>
      </c>
      <c r="AJ16" s="2"/>
      <c r="AK16" s="17"/>
      <c r="AL16" s="17"/>
      <c r="AP16" s="3"/>
      <c r="AQ16" s="39"/>
      <c r="AR16" s="3"/>
      <c r="AS16" s="3"/>
      <c r="AT16" s="3"/>
      <c r="AU16" s="3"/>
      <c r="AV16" s="3"/>
      <c r="AW16" s="3"/>
    </row>
    <row r="17" spans="1:49" ht="12.75" customHeight="1" x14ac:dyDescent="0.2">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90" t="s">
        <v>44</v>
      </c>
      <c r="AE17" s="90">
        <v>0.9</v>
      </c>
      <c r="AF17" s="91">
        <v>109</v>
      </c>
      <c r="AG17" s="91">
        <v>1.6</v>
      </c>
      <c r="AH17" s="92">
        <v>1.2</v>
      </c>
      <c r="AI17" s="93">
        <f t="shared" si="0"/>
        <v>209.28</v>
      </c>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24" t="s">
        <v>46</v>
      </c>
      <c r="AE18" s="324"/>
      <c r="AF18" s="324"/>
      <c r="AG18" s="94"/>
      <c r="AH18" s="94"/>
      <c r="AI18" s="94"/>
      <c r="AJ18" s="2"/>
      <c r="AK18" s="2"/>
      <c r="AL18" s="17"/>
      <c r="AO18" s="18"/>
      <c r="AP18" s="3"/>
      <c r="AQ18" s="3"/>
      <c r="AR18" s="3"/>
      <c r="AS18" s="3"/>
      <c r="AT18" s="3"/>
      <c r="AU18" s="3"/>
      <c r="AV18" s="3"/>
      <c r="AW18" s="3"/>
    </row>
    <row r="19" spans="1:49" ht="12.75" customHeight="1" x14ac:dyDescent="0.2">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07"/>
      <c r="AE19" s="106"/>
      <c r="AF19" s="89" t="s">
        <v>33</v>
      </c>
      <c r="AG19" s="89" t="s">
        <v>34</v>
      </c>
      <c r="AH19" s="89" t="s">
        <v>35</v>
      </c>
      <c r="AI19" s="89" t="s">
        <v>36</v>
      </c>
      <c r="AJ19" s="2"/>
      <c r="AK19" s="2"/>
      <c r="AL19" s="17"/>
      <c r="AO19" s="18"/>
      <c r="AP19" s="3"/>
      <c r="AQ19" s="3"/>
      <c r="AR19" s="3"/>
      <c r="AS19" s="3"/>
      <c r="AT19" s="3"/>
      <c r="AU19" s="3"/>
      <c r="AV19" s="3"/>
      <c r="AW19" s="3"/>
    </row>
    <row r="20" spans="1:49" ht="12.75" customHeight="1" x14ac:dyDescent="0.2">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95" t="s">
        <v>37</v>
      </c>
      <c r="AE20" s="90">
        <v>0.16</v>
      </c>
      <c r="AF20" s="96">
        <v>754</v>
      </c>
      <c r="AG20" s="96">
        <v>0.5</v>
      </c>
      <c r="AH20" s="97">
        <v>1.2</v>
      </c>
      <c r="AI20" s="93">
        <f>AF20*AG20*AH20</f>
        <v>452.4</v>
      </c>
      <c r="AJ20" s="2"/>
      <c r="AK20" s="2"/>
      <c r="AL20" s="17"/>
      <c r="AO20" s="18"/>
      <c r="AP20" s="3"/>
      <c r="AQ20" s="3"/>
      <c r="AR20" s="3"/>
      <c r="AS20" s="3"/>
      <c r="AT20" s="3"/>
      <c r="AU20" s="3"/>
      <c r="AV20" s="3"/>
      <c r="AW20" s="3"/>
    </row>
    <row r="21" spans="1:49" ht="12.75" customHeight="1" x14ac:dyDescent="0.2">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95" t="s">
        <v>47</v>
      </c>
      <c r="AE21" s="90">
        <v>0.2</v>
      </c>
      <c r="AF21" s="96">
        <v>1520</v>
      </c>
      <c r="AG21" s="96">
        <v>0.5</v>
      </c>
      <c r="AH21" s="97">
        <v>1.2</v>
      </c>
      <c r="AI21" s="93">
        <f>AF21*AG21*AH21</f>
        <v>912</v>
      </c>
      <c r="AJ21" s="2"/>
      <c r="AK21" s="2"/>
      <c r="AL21" s="17"/>
      <c r="AO21" s="18"/>
      <c r="AP21" s="3"/>
      <c r="AQ21" s="3"/>
      <c r="AR21" s="3"/>
      <c r="AS21" s="3"/>
      <c r="AT21" s="3"/>
      <c r="AU21" s="3"/>
      <c r="AV21" s="3"/>
      <c r="AW21" s="3"/>
    </row>
    <row r="22" spans="1:49" ht="12.75" customHeight="1" x14ac:dyDescent="0.2">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95" t="s">
        <v>38</v>
      </c>
      <c r="AE22" s="90">
        <v>0.25</v>
      </c>
      <c r="AF22" s="96">
        <v>336</v>
      </c>
      <c r="AG22" s="96">
        <v>0.5</v>
      </c>
      <c r="AH22" s="97">
        <v>1.2</v>
      </c>
      <c r="AI22" s="93">
        <f t="shared" ref="AI22" si="1">AF22*AG22*AH22</f>
        <v>201.6</v>
      </c>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4" t="s">
        <v>48</v>
      </c>
      <c r="AE23" s="324"/>
      <c r="AF23" s="324"/>
      <c r="AG23" s="84"/>
      <c r="AH23" s="84"/>
      <c r="AI23" s="84"/>
      <c r="AJ23" s="2"/>
      <c r="AK23" s="2"/>
      <c r="AL23" s="17"/>
      <c r="AO23" s="18"/>
      <c r="AP23" s="3"/>
      <c r="AQ23" s="3"/>
      <c r="AR23" s="3"/>
      <c r="AS23" s="3"/>
      <c r="AT23" s="3"/>
      <c r="AU23" s="3"/>
      <c r="AV23" s="3"/>
      <c r="AW23" s="3"/>
    </row>
    <row r="24" spans="1:49" ht="12.75" customHeight="1" x14ac:dyDescent="0.2">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107"/>
      <c r="AE24" s="106"/>
      <c r="AF24" s="89" t="s">
        <v>33</v>
      </c>
      <c r="AG24" s="101" t="s">
        <v>49</v>
      </c>
      <c r="AH24" s="101" t="s">
        <v>50</v>
      </c>
      <c r="AI24" s="99" t="s">
        <v>51</v>
      </c>
      <c r="AJ24" s="2"/>
      <c r="AK24" s="2"/>
      <c r="AL24" s="17"/>
      <c r="AO24" s="18"/>
      <c r="AP24" s="3"/>
      <c r="AQ24" s="3"/>
      <c r="AR24" s="3"/>
      <c r="AS24" s="3"/>
      <c r="AT24" s="3"/>
      <c r="AU24" s="3"/>
      <c r="AV24" s="3"/>
      <c r="AW24" s="3"/>
    </row>
    <row r="25" spans="1:49" ht="12.75" customHeight="1" x14ac:dyDescent="0.2">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100"/>
      <c r="AE25" s="100"/>
      <c r="AF25" s="91">
        <v>715</v>
      </c>
      <c r="AG25" s="91">
        <v>0.35</v>
      </c>
      <c r="AH25" s="92">
        <v>1.2</v>
      </c>
      <c r="AI25" s="93">
        <f>AF25*AG25*AH25</f>
        <v>300.29999999999995</v>
      </c>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00"/>
      <c r="AE26" s="100"/>
      <c r="AF26" s="100"/>
      <c r="AG26" s="100"/>
      <c r="AH26" s="100"/>
      <c r="AI26" s="100"/>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105">
        <f>SUM(AI10:AI25)</f>
        <v>4707.3000000000011</v>
      </c>
      <c r="AJ27" s="2"/>
      <c r="AK27" s="2"/>
      <c r="AL27" s="17"/>
      <c r="AO27" s="18"/>
      <c r="AP27" s="3"/>
      <c r="AQ27" s="3"/>
      <c r="AR27" s="3"/>
      <c r="AS27" s="3"/>
      <c r="AT27" s="3"/>
      <c r="AU27" s="3"/>
      <c r="AV27" s="3"/>
      <c r="AW27" s="3"/>
    </row>
    <row r="28" spans="1:49" ht="12.75" customHeight="1" x14ac:dyDescent="0.2">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325" t="s">
        <v>52</v>
      </c>
      <c r="AG28" s="325"/>
      <c r="AH28" s="325"/>
      <c r="AI28" s="92">
        <f>'[2]balance final adicion ESC02'!$S$37</f>
        <v>364</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325" t="s">
        <v>53</v>
      </c>
      <c r="AG30" s="325"/>
      <c r="AH30" s="325"/>
      <c r="AI30" s="102">
        <f>AI27-AI28</f>
        <v>4343.3000000000011</v>
      </c>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84"/>
      <c r="AE32" s="84"/>
      <c r="AF32" s="84"/>
      <c r="AG32" s="84"/>
      <c r="AH32" s="84"/>
      <c r="AI32" s="8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t="s">
        <v>54</v>
      </c>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323"/>
      <c r="AE34" s="323"/>
      <c r="AF34" s="323"/>
      <c r="AG34" s="323"/>
      <c r="AH34" s="323"/>
      <c r="AI34" s="323"/>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323"/>
      <c r="AE35" s="323"/>
      <c r="AF35" s="323"/>
      <c r="AG35" s="323"/>
      <c r="AH35" s="323"/>
      <c r="AI35" s="323"/>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323"/>
      <c r="AE36" s="323"/>
      <c r="AF36" s="323"/>
      <c r="AG36" s="323"/>
      <c r="AH36" s="323"/>
      <c r="AI36" s="323"/>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AI30</f>
        <v>4343.3000000000011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5">
    <mergeCell ref="A8:G8"/>
    <mergeCell ref="H8:AA8"/>
    <mergeCell ref="A1:E3"/>
    <mergeCell ref="F1:AL2"/>
    <mergeCell ref="F3:AE3"/>
    <mergeCell ref="AF3:AG3"/>
    <mergeCell ref="AH3:AL3"/>
    <mergeCell ref="A5:G5"/>
    <mergeCell ref="H5:AA5"/>
    <mergeCell ref="A6:G6"/>
    <mergeCell ref="H6:AA6"/>
    <mergeCell ref="A7:G7"/>
    <mergeCell ref="H7:AA7"/>
    <mergeCell ref="AC7:AL7"/>
    <mergeCell ref="H12:I12"/>
    <mergeCell ref="A14:AA14"/>
    <mergeCell ref="A9:G9"/>
    <mergeCell ref="H9:AA9"/>
    <mergeCell ref="A10:G10"/>
    <mergeCell ref="H10:AA10"/>
    <mergeCell ref="AN42:AO42"/>
    <mergeCell ref="B43:K43"/>
    <mergeCell ref="O43:Y43"/>
    <mergeCell ref="AI37:AI38"/>
    <mergeCell ref="B39:M39"/>
    <mergeCell ref="Q39:AA39"/>
    <mergeCell ref="AD40:AH41"/>
    <mergeCell ref="AI40:AI41"/>
    <mergeCell ref="O41:Z41"/>
    <mergeCell ref="AD33:AI36"/>
    <mergeCell ref="AD8:AF8"/>
    <mergeCell ref="AD18:AF18"/>
    <mergeCell ref="B44:I44"/>
    <mergeCell ref="L44:S44"/>
    <mergeCell ref="U44:Z44"/>
    <mergeCell ref="B42:M42"/>
    <mergeCell ref="O42:Z42"/>
    <mergeCell ref="AD42:AH42"/>
    <mergeCell ref="AD23:AF23"/>
    <mergeCell ref="AF28:AH28"/>
    <mergeCell ref="AF30:AH30"/>
    <mergeCell ref="A11:G11"/>
    <mergeCell ref="H11:I11"/>
    <mergeCell ref="J11:AA12"/>
    <mergeCell ref="A12:G1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83CB1-A7DF-4280-B7AB-86ED1E571ADE}">
  <sheetPr>
    <tabColor rgb="FFFFC000"/>
    <pageSetUpPr fitToPage="1"/>
  </sheetPr>
  <dimension ref="A1:AW44"/>
  <sheetViews>
    <sheetView topLeftCell="A19" zoomScale="95" zoomScaleNormal="95" zoomScaleSheetLayoutView="95" workbookViewId="0">
      <selection activeCell="AE26" sqref="AD26:AI4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edit'!$E$73</f>
        <v>diag_caño</v>
      </c>
      <c r="AE9" s="347"/>
      <c r="AF9" s="80"/>
      <c r="AG9" s="81"/>
      <c r="AH9" s="348">
        <f>+'[1]PARA INFORME edit'!$E$74</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edit'!$F$73</f>
        <v>manz1</v>
      </c>
      <c r="AE10" s="342"/>
      <c r="AF10" s="56"/>
      <c r="AG10" s="57"/>
      <c r="AH10" s="343">
        <f>+'[1]PARA INFORME edit'!$F$74</f>
        <v>2</v>
      </c>
      <c r="AI10" s="344"/>
      <c r="AJ10" s="53"/>
      <c r="AK10" s="53"/>
      <c r="AL10" s="54"/>
    </row>
    <row r="11" spans="1:49" s="49" customFormat="1" ht="24.95" customHeight="1" x14ac:dyDescent="0.25">
      <c r="A11" s="285" t="s">
        <v>12</v>
      </c>
      <c r="B11" s="286"/>
      <c r="C11" s="286"/>
      <c r="D11" s="286"/>
      <c r="E11" s="286"/>
      <c r="F11" s="286"/>
      <c r="G11" s="286"/>
      <c r="H11" s="326" t="str">
        <f>+'[1]PARA INFORME edit'!$A$76</f>
        <v>2.2.4.6</v>
      </c>
      <c r="I11" s="327"/>
      <c r="J11" s="294" t="str">
        <f>+'[1]PARA INFORME edit'!$B$76</f>
        <v>Suministro, transporte, instalacion. CONO-PREFABRICADO, para camara de inspección  DN=1200mm</v>
      </c>
      <c r="K11" s="295"/>
      <c r="L11" s="295"/>
      <c r="M11" s="295"/>
      <c r="N11" s="295"/>
      <c r="O11" s="295"/>
      <c r="P11" s="295"/>
      <c r="Q11" s="295"/>
      <c r="R11" s="295"/>
      <c r="S11" s="295"/>
      <c r="T11" s="295"/>
      <c r="U11" s="295"/>
      <c r="V11" s="295"/>
      <c r="W11" s="295"/>
      <c r="X11" s="295"/>
      <c r="Y11" s="295"/>
      <c r="Z11" s="295"/>
      <c r="AA11" s="296"/>
      <c r="AB11" s="42"/>
      <c r="AC11" s="55"/>
      <c r="AD11" s="345" t="str">
        <f>+'[1]PARA INFORME edit'!$G$73</f>
        <v>manz2</v>
      </c>
      <c r="AE11" s="342"/>
      <c r="AF11" s="56"/>
      <c r="AG11" s="58"/>
      <c r="AH11" s="343">
        <f>+'[1]PARA INFORME edit'!$G$74</f>
        <v>2</v>
      </c>
      <c r="AI11" s="344"/>
      <c r="AJ11" s="53"/>
      <c r="AK11" s="53"/>
      <c r="AL11" s="54"/>
    </row>
    <row r="12" spans="1:49" s="49" customFormat="1" ht="24.95" customHeight="1" x14ac:dyDescent="0.25">
      <c r="A12" s="300" t="s">
        <v>13</v>
      </c>
      <c r="B12" s="301"/>
      <c r="C12" s="301"/>
      <c r="D12" s="301"/>
      <c r="E12" s="301"/>
      <c r="F12" s="301"/>
      <c r="G12" s="301"/>
      <c r="H12" s="302" t="str">
        <f>+'[1]PARA INFORME edit'!$C$76</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edit'!$H$73</f>
        <v>manz3</v>
      </c>
      <c r="AE12" s="342"/>
      <c r="AF12" s="56"/>
      <c r="AG12" s="58"/>
      <c r="AH12" s="343">
        <f>+'[1]PARA INFORME edit'!$H$74</f>
        <v>2</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edit'!$I$73</f>
        <v>manz4</v>
      </c>
      <c r="AE13" s="342"/>
      <c r="AF13" s="56"/>
      <c r="AG13" s="58"/>
      <c r="AH13" s="343">
        <f>+'[1]PARA INFORME edit'!$I$74</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edit'!$J$73</f>
        <v>manz5</v>
      </c>
      <c r="AE14" s="342"/>
      <c r="AF14" s="56"/>
      <c r="AG14" s="58"/>
      <c r="AH14" s="343">
        <f>+'[1]PARA INFORME edit'!$J$74</f>
        <v>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edit'!$K$73</f>
        <v>manz6</v>
      </c>
      <c r="AE15" s="342"/>
      <c r="AF15" s="56"/>
      <c r="AG15" s="58"/>
      <c r="AH15" s="343">
        <f>+'[1]PARA INFORME edit'!$K$74</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edit'!$L$73</f>
        <v>manz7</v>
      </c>
      <c r="AE16" s="342"/>
      <c r="AF16" s="56"/>
      <c r="AG16" s="58"/>
      <c r="AH16" s="343">
        <f>+'[1]PARA INFORME edit'!$L$74</f>
        <v>1</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edit'!$M$73</f>
        <v>manz8</v>
      </c>
      <c r="AE17" s="342"/>
      <c r="AF17" s="56"/>
      <c r="AG17" s="58"/>
      <c r="AH17" s="343">
        <f>+'[1]PARA INFORME edit'!$M$74</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edit'!$N$73</f>
        <v>manz9</v>
      </c>
      <c r="AE18" s="342"/>
      <c r="AF18" s="56"/>
      <c r="AG18" s="58"/>
      <c r="AH18" s="343">
        <f>+'[1]PARA INFORME edit'!$N$74</f>
        <v>1</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edit'!$O$73</f>
        <v>manz10</v>
      </c>
      <c r="AE19" s="342"/>
      <c r="AF19" s="56"/>
      <c r="AG19" s="58"/>
      <c r="AH19" s="343">
        <f>+'[1]PARA INFORME edit'!$O$74</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edit'!$P$73</f>
        <v>manz11</v>
      </c>
      <c r="AE20" s="342"/>
      <c r="AF20" s="56"/>
      <c r="AG20" s="58"/>
      <c r="AH20" s="343">
        <f>+'[1]PARA INFORME edit'!$P$74</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edit'!$Q$73</f>
        <v>comercio</v>
      </c>
      <c r="AE21" s="342"/>
      <c r="AF21" s="56"/>
      <c r="AG21" s="58"/>
      <c r="AH21" s="343">
        <f>+'[1]PARA INFORME edit'!$Q$74</f>
        <v>4</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edit'!$R$73</f>
        <v>manz12</v>
      </c>
      <c r="AE22" s="342"/>
      <c r="AF22" s="56"/>
      <c r="AG22" s="58"/>
      <c r="AH22" s="343">
        <f>+'[1]PARA INFORME edit'!$R$74</f>
        <v>2</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edit'!$S$73</f>
        <v>manz13</v>
      </c>
      <c r="AE23" s="338"/>
      <c r="AF23" s="69"/>
      <c r="AG23" s="70"/>
      <c r="AH23" s="339">
        <f>+'[1]PARA INFORME edit'!$S$74</f>
        <v>8</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73</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2"/>
      <c r="AI25" s="362"/>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34</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28</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6</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4:AI25"/>
    <mergeCell ref="AD29:AI32"/>
    <mergeCell ref="AF27:AH27"/>
    <mergeCell ref="AF28:AG28"/>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5CF0-3288-4BF1-B9EA-2B09D82B041F}">
  <sheetPr>
    <tabColor rgb="FFFFC000"/>
    <pageSetUpPr fitToPage="1"/>
  </sheetPr>
  <dimension ref="A1:AW44"/>
  <sheetViews>
    <sheetView topLeftCell="A22" zoomScale="95" zoomScaleNormal="95" zoomScaleSheetLayoutView="95" workbookViewId="0">
      <selection activeCell="AD26" sqref="AD26:AI4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edit'!$E$73</f>
        <v>diag_caño</v>
      </c>
      <c r="AE9" s="347"/>
      <c r="AF9" s="80"/>
      <c r="AG9" s="81"/>
      <c r="AH9" s="348">
        <f>+'[1]PARA INFORME edit'!$E$74</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edit'!$F$73</f>
        <v>manz1</v>
      </c>
      <c r="AE10" s="342"/>
      <c r="AF10" s="56"/>
      <c r="AG10" s="57"/>
      <c r="AH10" s="343">
        <f>+'[1]PARA INFORME edit'!$F$74</f>
        <v>2</v>
      </c>
      <c r="AI10" s="344"/>
      <c r="AJ10" s="53"/>
      <c r="AK10" s="53"/>
      <c r="AL10" s="54"/>
    </row>
    <row r="11" spans="1:49" s="49" customFormat="1" ht="24.95" customHeight="1" x14ac:dyDescent="0.25">
      <c r="A11" s="285" t="s">
        <v>12</v>
      </c>
      <c r="B11" s="286"/>
      <c r="C11" s="286"/>
      <c r="D11" s="286"/>
      <c r="E11" s="286"/>
      <c r="F11" s="286"/>
      <c r="G11" s="286"/>
      <c r="H11" s="326" t="str">
        <f>+'[1]PARA INFORME edit'!$A$78</f>
        <v>2.2.4.7</v>
      </c>
      <c r="I11" s="327"/>
      <c r="J11" s="294" t="str">
        <f>+'[1]PARA INFORME edit'!$B$78</f>
        <v>Suministro, transporte, instalacion. CILINDRO-PREFABRICADO, para camara de inspección  DN=1200mm - H=1.0m</v>
      </c>
      <c r="K11" s="295"/>
      <c r="L11" s="295"/>
      <c r="M11" s="295"/>
      <c r="N11" s="295"/>
      <c r="O11" s="295"/>
      <c r="P11" s="295"/>
      <c r="Q11" s="295"/>
      <c r="R11" s="295"/>
      <c r="S11" s="295"/>
      <c r="T11" s="295"/>
      <c r="U11" s="295"/>
      <c r="V11" s="295"/>
      <c r="W11" s="295"/>
      <c r="X11" s="295"/>
      <c r="Y11" s="295"/>
      <c r="Z11" s="295"/>
      <c r="AA11" s="296"/>
      <c r="AB11" s="42"/>
      <c r="AC11" s="55"/>
      <c r="AD11" s="345" t="str">
        <f>+'[1]PARA INFORME edit'!$G$73</f>
        <v>manz2</v>
      </c>
      <c r="AE11" s="342"/>
      <c r="AF11" s="56"/>
      <c r="AG11" s="58"/>
      <c r="AH11" s="343">
        <f>+'[1]PARA INFORME edit'!$G$74</f>
        <v>2</v>
      </c>
      <c r="AI11" s="344"/>
      <c r="AJ11" s="53"/>
      <c r="AK11" s="53"/>
      <c r="AL11" s="54"/>
    </row>
    <row r="12" spans="1:49" s="49" customFormat="1" ht="24.95" customHeight="1" x14ac:dyDescent="0.25">
      <c r="A12" s="300" t="s">
        <v>13</v>
      </c>
      <c r="B12" s="301"/>
      <c r="C12" s="301"/>
      <c r="D12" s="301"/>
      <c r="E12" s="301"/>
      <c r="F12" s="301"/>
      <c r="G12" s="301"/>
      <c r="H12" s="302" t="str">
        <f>+'[1]PARA INFORME edit'!$C$78</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edit'!$H$73</f>
        <v>manz3</v>
      </c>
      <c r="AE12" s="342"/>
      <c r="AF12" s="56"/>
      <c r="AG12" s="58"/>
      <c r="AH12" s="343">
        <f>+'[1]PARA INFORME edit'!$H$74</f>
        <v>2</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edit'!$I$73</f>
        <v>manz4</v>
      </c>
      <c r="AE13" s="342"/>
      <c r="AF13" s="56"/>
      <c r="AG13" s="58"/>
      <c r="AH13" s="343">
        <f>+'[1]PARA INFORME edit'!$I$74</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edit'!$J$73</f>
        <v>manz5</v>
      </c>
      <c r="AE14" s="342"/>
      <c r="AF14" s="56"/>
      <c r="AG14" s="58"/>
      <c r="AH14" s="343">
        <f>+'[1]PARA INFORME edit'!$J$74</f>
        <v>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edit'!$K$73</f>
        <v>manz6</v>
      </c>
      <c r="AE15" s="342"/>
      <c r="AF15" s="56"/>
      <c r="AG15" s="58"/>
      <c r="AH15" s="343">
        <f>+'[1]PARA INFORME edit'!$K$74</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edit'!$L$73</f>
        <v>manz7</v>
      </c>
      <c r="AE16" s="342"/>
      <c r="AF16" s="56"/>
      <c r="AG16" s="58"/>
      <c r="AH16" s="343">
        <f>+'[1]PARA INFORME edit'!$L$74</f>
        <v>1</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edit'!$M$73</f>
        <v>manz8</v>
      </c>
      <c r="AE17" s="342"/>
      <c r="AF17" s="56"/>
      <c r="AG17" s="58"/>
      <c r="AH17" s="343">
        <f>+'[1]PARA INFORME edit'!$M$74</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edit'!$N$73</f>
        <v>manz9</v>
      </c>
      <c r="AE18" s="342"/>
      <c r="AF18" s="56"/>
      <c r="AG18" s="58"/>
      <c r="AH18" s="343">
        <f>+'[1]PARA INFORME edit'!$N$74</f>
        <v>1</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edit'!$O$73</f>
        <v>manz10</v>
      </c>
      <c r="AE19" s="342"/>
      <c r="AF19" s="56"/>
      <c r="AG19" s="58"/>
      <c r="AH19" s="343">
        <f>+'[1]PARA INFORME edit'!$O$74</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edit'!$P$73</f>
        <v>manz11</v>
      </c>
      <c r="AE20" s="342"/>
      <c r="AF20" s="56"/>
      <c r="AG20" s="58"/>
      <c r="AH20" s="343">
        <f>+'[1]PARA INFORME edit'!$P$74</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edit'!$Q$73</f>
        <v>comercio</v>
      </c>
      <c r="AE21" s="342"/>
      <c r="AF21" s="56"/>
      <c r="AG21" s="58"/>
      <c r="AH21" s="343">
        <f>+'[1]PARA INFORME edit'!$Q$74</f>
        <v>4</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edit'!$R$73</f>
        <v>manz12</v>
      </c>
      <c r="AE22" s="342"/>
      <c r="AF22" s="56"/>
      <c r="AG22" s="58"/>
      <c r="AH22" s="343">
        <f>+'[1]PARA INFORME edit'!$R$74</f>
        <v>2</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edit'!$S$73</f>
        <v>manz13</v>
      </c>
      <c r="AE23" s="338"/>
      <c r="AF23" s="69"/>
      <c r="AG23" s="70"/>
      <c r="AH23" s="339">
        <f>+'[1]PARA INFORME edit'!$S$74</f>
        <v>8</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73</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2"/>
      <c r="AI25" s="362"/>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34</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28</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6</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4:AI25"/>
    <mergeCell ref="AD29:AI32"/>
    <mergeCell ref="AF27:AH27"/>
    <mergeCell ref="AF28:AG28"/>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AB052-FB5B-4921-92DF-C2365AF24FED}">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edit'!$E$73</f>
        <v>diag_caño</v>
      </c>
      <c r="AE9" s="347"/>
      <c r="AF9" s="80"/>
      <c r="AG9" s="81"/>
      <c r="AH9" s="348">
        <v>17</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edit'!$F$73</f>
        <v>manz1</v>
      </c>
      <c r="AE10" s="342"/>
      <c r="AF10" s="56"/>
      <c r="AG10" s="57"/>
      <c r="AH10" s="343">
        <v>0</v>
      </c>
      <c r="AI10" s="344"/>
      <c r="AJ10" s="53"/>
      <c r="AK10" s="53"/>
      <c r="AL10" s="54"/>
    </row>
    <row r="11" spans="1:49" s="49" customFormat="1" ht="24.95" customHeight="1" x14ac:dyDescent="0.25">
      <c r="A11" s="285" t="s">
        <v>12</v>
      </c>
      <c r="B11" s="286"/>
      <c r="C11" s="286"/>
      <c r="D11" s="286"/>
      <c r="E11" s="286"/>
      <c r="F11" s="286"/>
      <c r="G11" s="286"/>
      <c r="H11" s="326" t="str">
        <f>+'[1]PARA INFORME edit'!$A$79</f>
        <v>2.2.4.8</v>
      </c>
      <c r="I11" s="327"/>
      <c r="J11" s="294" t="str">
        <f>+'[1]PARA INFORME edit'!$B$79</f>
        <v>Suministro, transporte, instalacion. CILINDRO-PREFABRICADO, para camara de inspección  DN=1200mm-H=0.5m</v>
      </c>
      <c r="K11" s="295"/>
      <c r="L11" s="295"/>
      <c r="M11" s="295"/>
      <c r="N11" s="295"/>
      <c r="O11" s="295"/>
      <c r="P11" s="295"/>
      <c r="Q11" s="295"/>
      <c r="R11" s="295"/>
      <c r="S11" s="295"/>
      <c r="T11" s="295"/>
      <c r="U11" s="295"/>
      <c r="V11" s="295"/>
      <c r="W11" s="295"/>
      <c r="X11" s="295"/>
      <c r="Y11" s="295"/>
      <c r="Z11" s="295"/>
      <c r="AA11" s="296"/>
      <c r="AB11" s="42"/>
      <c r="AC11" s="55"/>
      <c r="AD11" s="345" t="str">
        <f>+'[1]PARA INFORME edit'!$G$73</f>
        <v>manz2</v>
      </c>
      <c r="AE11" s="342"/>
      <c r="AF11" s="56"/>
      <c r="AG11" s="58"/>
      <c r="AH11" s="343">
        <v>0</v>
      </c>
      <c r="AI11" s="344"/>
      <c r="AJ11" s="53"/>
      <c r="AK11" s="53"/>
      <c r="AL11" s="54"/>
    </row>
    <row r="12" spans="1:49" s="49" customFormat="1" ht="24.95" customHeight="1" x14ac:dyDescent="0.25">
      <c r="A12" s="300" t="s">
        <v>13</v>
      </c>
      <c r="B12" s="301"/>
      <c r="C12" s="301"/>
      <c r="D12" s="301"/>
      <c r="E12" s="301"/>
      <c r="F12" s="301"/>
      <c r="G12" s="301"/>
      <c r="H12" s="302" t="str">
        <f>+'[1]PARA INFORME edit'!$C$79</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edit'!$H$73</f>
        <v>manz3</v>
      </c>
      <c r="AE12" s="342"/>
      <c r="AF12" s="56"/>
      <c r="AG12" s="58"/>
      <c r="AH12" s="343">
        <v>0</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edit'!$I$73</f>
        <v>manz4</v>
      </c>
      <c r="AE13" s="342"/>
      <c r="AF13" s="56"/>
      <c r="AG13" s="58"/>
      <c r="AH13" s="343">
        <v>0</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edit'!$J$73</f>
        <v>manz5</v>
      </c>
      <c r="AE14" s="342"/>
      <c r="AF14" s="56"/>
      <c r="AG14" s="58"/>
      <c r="AH14" s="343">
        <v>0</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edit'!$K$73</f>
        <v>manz6</v>
      </c>
      <c r="AE15" s="342"/>
      <c r="AF15" s="56"/>
      <c r="AG15" s="58"/>
      <c r="AH15" s="343">
        <v>0</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edit'!$L$73</f>
        <v>manz7</v>
      </c>
      <c r="AE16" s="342"/>
      <c r="AF16" s="56"/>
      <c r="AG16" s="58"/>
      <c r="AH16" s="343">
        <v>0</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edit'!$M$73</f>
        <v>manz8</v>
      </c>
      <c r="AE17" s="342"/>
      <c r="AF17" s="56"/>
      <c r="AG17" s="58"/>
      <c r="AH17" s="343">
        <v>0</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edit'!$N$73</f>
        <v>manz9</v>
      </c>
      <c r="AE18" s="342"/>
      <c r="AF18" s="56"/>
      <c r="AG18" s="58"/>
      <c r="AH18" s="343">
        <v>0</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edit'!$O$73</f>
        <v>manz10</v>
      </c>
      <c r="AE19" s="342"/>
      <c r="AF19" s="56"/>
      <c r="AG19" s="58"/>
      <c r="AH19" s="343">
        <v>0</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edit'!$P$73</f>
        <v>manz11</v>
      </c>
      <c r="AE20" s="342"/>
      <c r="AF20" s="56"/>
      <c r="AG20" s="58"/>
      <c r="AH20" s="343">
        <v>0</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edit'!$Q$73</f>
        <v>comercio</v>
      </c>
      <c r="AE21" s="342"/>
      <c r="AF21" s="56"/>
      <c r="AG21" s="58"/>
      <c r="AH21" s="343">
        <v>0</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edit'!$R$73</f>
        <v>manz12</v>
      </c>
      <c r="AE22" s="342"/>
      <c r="AF22" s="56"/>
      <c r="AG22" s="58"/>
      <c r="AH22" s="343">
        <v>0</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edit'!$S$73</f>
        <v>manz13</v>
      </c>
      <c r="AE23" s="338"/>
      <c r="AF23" s="69"/>
      <c r="AG23" s="70"/>
      <c r="AH23" s="339">
        <v>0</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73</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2"/>
      <c r="AI25" s="362"/>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17</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14</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3</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3</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D19:AE19"/>
    <mergeCell ref="AH19:AI19"/>
    <mergeCell ref="AD20:AE20"/>
    <mergeCell ref="AH20:AI20"/>
    <mergeCell ref="AD15:AE15"/>
    <mergeCell ref="AH15:AI15"/>
    <mergeCell ref="AD16:AE16"/>
    <mergeCell ref="AH16:AI16"/>
    <mergeCell ref="AD17:AE17"/>
    <mergeCell ref="AH17:AI17"/>
    <mergeCell ref="AD18:AE18"/>
    <mergeCell ref="AH18:AI18"/>
    <mergeCell ref="AD42:AH42"/>
    <mergeCell ref="AN42:AO42"/>
    <mergeCell ref="B43:K43"/>
    <mergeCell ref="O43:Y43"/>
    <mergeCell ref="AI37:AI38"/>
    <mergeCell ref="B39:M39"/>
    <mergeCell ref="Q39:AA39"/>
    <mergeCell ref="AD40:AH41"/>
    <mergeCell ref="AI40:AI41"/>
    <mergeCell ref="O41:Z41"/>
    <mergeCell ref="B44:I44"/>
    <mergeCell ref="L44:S44"/>
    <mergeCell ref="U44:Z44"/>
    <mergeCell ref="B42:M42"/>
    <mergeCell ref="O42:Z42"/>
    <mergeCell ref="AH24:AI25"/>
    <mergeCell ref="AD29:AI32"/>
    <mergeCell ref="AF27:AH27"/>
    <mergeCell ref="AF28:AG28"/>
    <mergeCell ref="AD21:AE21"/>
    <mergeCell ref="AH21:AI21"/>
    <mergeCell ref="AD22:AE22"/>
    <mergeCell ref="AH22:AI22"/>
    <mergeCell ref="AD23:AE23"/>
    <mergeCell ref="AH23:AI23"/>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DB808-65E0-4BD2-9F4A-52768DEB9F7C}">
  <sheetPr>
    <tabColor rgb="FFFFC000"/>
    <pageSetUpPr fitToPage="1"/>
  </sheetPr>
  <dimension ref="A1:AW44"/>
  <sheetViews>
    <sheetView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edit'!$E$73</f>
        <v>diag_caño</v>
      </c>
      <c r="AE9" s="347"/>
      <c r="AF9" s="80"/>
      <c r="AG9" s="81"/>
      <c r="AH9" s="348">
        <f>+'[1]PARA INFORME edit'!$E$74</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edit'!$F$73</f>
        <v>manz1</v>
      </c>
      <c r="AE10" s="342"/>
      <c r="AF10" s="56"/>
      <c r="AG10" s="57"/>
      <c r="AH10" s="343">
        <f>+'[1]PARA INFORME edit'!$F$74</f>
        <v>2</v>
      </c>
      <c r="AI10" s="344"/>
      <c r="AJ10" s="53"/>
      <c r="AK10" s="53"/>
      <c r="AL10" s="54"/>
    </row>
    <row r="11" spans="1:49" s="49" customFormat="1" ht="24.95" customHeight="1" x14ac:dyDescent="0.25">
      <c r="A11" s="285" t="s">
        <v>12</v>
      </c>
      <c r="B11" s="286"/>
      <c r="C11" s="286"/>
      <c r="D11" s="286"/>
      <c r="E11" s="286"/>
      <c r="F11" s="286"/>
      <c r="G11" s="286"/>
      <c r="H11" s="326" t="str">
        <f>+'[1]PARA INFORME edit'!$A$83</f>
        <v>2.2.4.9</v>
      </c>
      <c r="I11" s="327"/>
      <c r="J11" s="294" t="str">
        <f>+'[1]PARA INFORME edit'!$B$83</f>
        <v xml:space="preserve">Suministro, transporte, instalacion. BASE-PREFABRICADA, para camara de inspección </v>
      </c>
      <c r="K11" s="295"/>
      <c r="L11" s="295"/>
      <c r="M11" s="295"/>
      <c r="N11" s="295"/>
      <c r="O11" s="295"/>
      <c r="P11" s="295"/>
      <c r="Q11" s="295"/>
      <c r="R11" s="295"/>
      <c r="S11" s="295"/>
      <c r="T11" s="295"/>
      <c r="U11" s="295"/>
      <c r="V11" s="295"/>
      <c r="W11" s="295"/>
      <c r="X11" s="295"/>
      <c r="Y11" s="295"/>
      <c r="Z11" s="295"/>
      <c r="AA11" s="296"/>
      <c r="AB11" s="42"/>
      <c r="AC11" s="55"/>
      <c r="AD11" s="345" t="str">
        <f>+'[1]PARA INFORME edit'!$G$73</f>
        <v>manz2</v>
      </c>
      <c r="AE11" s="342"/>
      <c r="AF11" s="56"/>
      <c r="AG11" s="58"/>
      <c r="AH11" s="343">
        <f>+'[1]PARA INFORME edit'!$G$74</f>
        <v>2</v>
      </c>
      <c r="AI11" s="344"/>
      <c r="AJ11" s="53"/>
      <c r="AK11" s="53"/>
      <c r="AL11" s="54"/>
    </row>
    <row r="12" spans="1:49" s="49" customFormat="1" ht="24.95" customHeight="1" x14ac:dyDescent="0.25">
      <c r="A12" s="300" t="s">
        <v>13</v>
      </c>
      <c r="B12" s="301"/>
      <c r="C12" s="301"/>
      <c r="D12" s="301"/>
      <c r="E12" s="301"/>
      <c r="F12" s="301"/>
      <c r="G12" s="301"/>
      <c r="H12" s="302" t="str">
        <f>+'[1]PARA INFORME edit'!$C$83</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edit'!$H$73</f>
        <v>manz3</v>
      </c>
      <c r="AE12" s="342"/>
      <c r="AF12" s="56"/>
      <c r="AG12" s="58"/>
      <c r="AH12" s="343">
        <f>+'[1]PARA INFORME edit'!$H$74</f>
        <v>2</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edit'!$I$73</f>
        <v>manz4</v>
      </c>
      <c r="AE13" s="342"/>
      <c r="AF13" s="56"/>
      <c r="AG13" s="58"/>
      <c r="AH13" s="343">
        <f>+'[1]PARA INFORME edit'!$I$74</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edit'!$J$73</f>
        <v>manz5</v>
      </c>
      <c r="AE14" s="342"/>
      <c r="AF14" s="56"/>
      <c r="AG14" s="58"/>
      <c r="AH14" s="343">
        <f>+'[1]PARA INFORME edit'!$J$74</f>
        <v>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edit'!$K$73</f>
        <v>manz6</v>
      </c>
      <c r="AE15" s="342"/>
      <c r="AF15" s="56"/>
      <c r="AG15" s="58"/>
      <c r="AH15" s="343">
        <f>+'[1]PARA INFORME edit'!$K$74</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edit'!$L$73</f>
        <v>manz7</v>
      </c>
      <c r="AE16" s="342"/>
      <c r="AF16" s="56"/>
      <c r="AG16" s="58"/>
      <c r="AH16" s="343">
        <f>+'[1]PARA INFORME edit'!$L$74</f>
        <v>1</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edit'!$M$73</f>
        <v>manz8</v>
      </c>
      <c r="AE17" s="342"/>
      <c r="AF17" s="56"/>
      <c r="AG17" s="58"/>
      <c r="AH17" s="343">
        <f>+'[1]PARA INFORME edit'!$M$74</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edit'!$N$73</f>
        <v>manz9</v>
      </c>
      <c r="AE18" s="342"/>
      <c r="AF18" s="56"/>
      <c r="AG18" s="58"/>
      <c r="AH18" s="343">
        <f>+'[1]PARA INFORME edit'!$N$74</f>
        <v>1</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edit'!$O$73</f>
        <v>manz10</v>
      </c>
      <c r="AE19" s="342"/>
      <c r="AF19" s="56"/>
      <c r="AG19" s="58"/>
      <c r="AH19" s="343">
        <f>+'[1]PARA INFORME edit'!$O$74</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edit'!$P$73</f>
        <v>manz11</v>
      </c>
      <c r="AE20" s="342"/>
      <c r="AF20" s="56"/>
      <c r="AG20" s="58"/>
      <c r="AH20" s="343">
        <f>+'[1]PARA INFORME edit'!$P$74</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edit'!$Q$73</f>
        <v>comercio</v>
      </c>
      <c r="AE21" s="342"/>
      <c r="AF21" s="56"/>
      <c r="AG21" s="58"/>
      <c r="AH21" s="343">
        <f>+'[1]PARA INFORME edit'!$Q$74</f>
        <v>4</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edit'!$R$73</f>
        <v>manz12</v>
      </c>
      <c r="AE22" s="342"/>
      <c r="AF22" s="56"/>
      <c r="AG22" s="58"/>
      <c r="AH22" s="343">
        <f>+'[1]PARA INFORME edit'!$R$74</f>
        <v>2</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edit'!$S$73</f>
        <v>manz13</v>
      </c>
      <c r="AE23" s="338"/>
      <c r="AF23" s="69"/>
      <c r="AG23" s="70"/>
      <c r="AH23" s="339">
        <f>+'[1]PARA INFORME edit'!$S$74</f>
        <v>8</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73</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2"/>
      <c r="AI25" s="362"/>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34</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28</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6</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4:AI25"/>
    <mergeCell ref="AD29:AI32"/>
    <mergeCell ref="AF27:AH27"/>
    <mergeCell ref="AF28:AG28"/>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B0C79-7846-4509-9B49-D675B876006F}">
  <sheetPr>
    <tabColor rgb="FFFFC000"/>
    <pageSetUpPr fitToPage="1"/>
  </sheetPr>
  <dimension ref="A1:AW44"/>
  <sheetViews>
    <sheetView topLeftCell="A3"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edit'!$E$73</f>
        <v>diag_caño</v>
      </c>
      <c r="AE9" s="347"/>
      <c r="AF9" s="80"/>
      <c r="AG9" s="81"/>
      <c r="AH9" s="348">
        <f>+'[1]PARA INFORME edit'!$E$85</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edit'!$F$73</f>
        <v>manz1</v>
      </c>
      <c r="AE10" s="342"/>
      <c r="AF10" s="56"/>
      <c r="AG10" s="57"/>
      <c r="AH10" s="343">
        <f>+'[1]PARA INFORME edit'!$F$85</f>
        <v>14</v>
      </c>
      <c r="AI10" s="344"/>
      <c r="AJ10" s="53"/>
      <c r="AK10" s="53"/>
      <c r="AL10" s="54"/>
    </row>
    <row r="11" spans="1:49" s="49" customFormat="1" ht="24.95" customHeight="1" x14ac:dyDescent="0.25">
      <c r="A11" s="285" t="s">
        <v>12</v>
      </c>
      <c r="B11" s="286"/>
      <c r="C11" s="286"/>
      <c r="D11" s="286"/>
      <c r="E11" s="286"/>
      <c r="F11" s="286"/>
      <c r="G11" s="286"/>
      <c r="H11" s="326" t="str">
        <f>+'[1]PARA INFORME edit'!$A$84</f>
        <v>2.2.4.10</v>
      </c>
      <c r="I11" s="327"/>
      <c r="J11" s="294" t="str">
        <f>+'[1]PARA INFORME edit'!$B$84</f>
        <v>Suministro, transporte, instalacion. CAJA DE INSPECCION 60X60cm incluye tapa y herrajes</v>
      </c>
      <c r="K11" s="295"/>
      <c r="L11" s="295"/>
      <c r="M11" s="295"/>
      <c r="N11" s="295"/>
      <c r="O11" s="295"/>
      <c r="P11" s="295"/>
      <c r="Q11" s="295"/>
      <c r="R11" s="295"/>
      <c r="S11" s="295"/>
      <c r="T11" s="295"/>
      <c r="U11" s="295"/>
      <c r="V11" s="295"/>
      <c r="W11" s="295"/>
      <c r="X11" s="295"/>
      <c r="Y11" s="295"/>
      <c r="Z11" s="295"/>
      <c r="AA11" s="296"/>
      <c r="AB11" s="42"/>
      <c r="AC11" s="55"/>
      <c r="AD11" s="345" t="str">
        <f>+'[1]PARA INFORME edit'!$G$73</f>
        <v>manz2</v>
      </c>
      <c r="AE11" s="342"/>
      <c r="AF11" s="56"/>
      <c r="AG11" s="58"/>
      <c r="AH11" s="343">
        <f>+'[1]PARA INFORME edit'!$G$85</f>
        <v>22</v>
      </c>
      <c r="AI11" s="344"/>
      <c r="AJ11" s="53"/>
      <c r="AK11" s="53"/>
      <c r="AL11" s="54"/>
    </row>
    <row r="12" spans="1:49" s="49" customFormat="1" ht="24.95" customHeight="1" x14ac:dyDescent="0.25">
      <c r="A12" s="300" t="s">
        <v>13</v>
      </c>
      <c r="B12" s="301"/>
      <c r="C12" s="301"/>
      <c r="D12" s="301"/>
      <c r="E12" s="301"/>
      <c r="F12" s="301"/>
      <c r="G12" s="301"/>
      <c r="H12" s="302" t="str">
        <f>+'[1]PARA INFORME edit'!$C$84</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edit'!$H$73</f>
        <v>manz3</v>
      </c>
      <c r="AE12" s="342"/>
      <c r="AF12" s="56"/>
      <c r="AG12" s="58"/>
      <c r="AH12" s="343">
        <f>+'[1]PARA INFORME edit'!$H$85</f>
        <v>26</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edit'!$I$73</f>
        <v>manz4</v>
      </c>
      <c r="AE13" s="342"/>
      <c r="AF13" s="56"/>
      <c r="AG13" s="58"/>
      <c r="AH13" s="343">
        <f>+'[1]PARA INFORME edit'!$I$85</f>
        <v>12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edit'!$J$73</f>
        <v>manz5</v>
      </c>
      <c r="AE14" s="342"/>
      <c r="AF14" s="56"/>
      <c r="AG14" s="58"/>
      <c r="AH14" s="343">
        <f>+'[1]PARA INFORME edit'!$J$85</f>
        <v>15</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edit'!$K$73</f>
        <v>manz6</v>
      </c>
      <c r="AE15" s="342"/>
      <c r="AF15" s="56"/>
      <c r="AG15" s="58"/>
      <c r="AH15" s="343">
        <f>+'[1]PARA INFORME edit'!$K$85</f>
        <v>12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edit'!$L$73</f>
        <v>manz7</v>
      </c>
      <c r="AE16" s="342"/>
      <c r="AF16" s="56"/>
      <c r="AG16" s="58"/>
      <c r="AH16" s="343">
        <f>+'[1]PARA INFORME edit'!$L$85</f>
        <v>15</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edit'!$M$73</f>
        <v>manz8</v>
      </c>
      <c r="AE17" s="342"/>
      <c r="AF17" s="56"/>
      <c r="AG17" s="58"/>
      <c r="AH17" s="343">
        <f>+'[1]PARA INFORME edit'!$M$85</f>
        <v>12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edit'!$N$73</f>
        <v>manz9</v>
      </c>
      <c r="AE18" s="342"/>
      <c r="AF18" s="56"/>
      <c r="AG18" s="58"/>
      <c r="AH18" s="343">
        <f>+'[1]PARA INFORME edit'!$N$85</f>
        <v>16</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edit'!$O$73</f>
        <v>manz10</v>
      </c>
      <c r="AE19" s="342"/>
      <c r="AF19" s="56"/>
      <c r="AG19" s="58"/>
      <c r="AH19" s="343">
        <f>+'[1]PARA INFORME edit'!$O$85</f>
        <v>11</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edit'!$P$73</f>
        <v>manz11</v>
      </c>
      <c r="AE20" s="342"/>
      <c r="AF20" s="56"/>
      <c r="AG20" s="58"/>
      <c r="AH20" s="343">
        <f>+'[1]PARA INFORME edit'!$P$85</f>
        <v>18</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edit'!$Q$73</f>
        <v>comercio</v>
      </c>
      <c r="AE21" s="342"/>
      <c r="AF21" s="56"/>
      <c r="AG21" s="58"/>
      <c r="AH21" s="343">
        <f>+'[1]PARA INFORME edit'!$Q$85</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edit'!$R$73</f>
        <v>manz12</v>
      </c>
      <c r="AE22" s="342"/>
      <c r="AF22" s="56"/>
      <c r="AG22" s="58"/>
      <c r="AH22" s="343">
        <f>+'[1]PARA INFORME edit'!$R$85</f>
        <v>8</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edit'!$S$73</f>
        <v>manz13</v>
      </c>
      <c r="AE23" s="338"/>
      <c r="AF23" s="69"/>
      <c r="AG23" s="70"/>
      <c r="AH23" s="339">
        <f>+'[1]PARA INFORME edit'!$S$85</f>
        <v>11</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73</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2"/>
      <c r="AI25" s="362"/>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194</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150</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44</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3"/>
      <c r="AF29" s="323"/>
      <c r="AG29" s="323"/>
      <c r="AH29" s="323"/>
      <c r="AI29" s="323"/>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3"/>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44</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4:AI25"/>
    <mergeCell ref="AF27:AH27"/>
    <mergeCell ref="AF28:AG28"/>
    <mergeCell ref="AD29:AI32"/>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F27B-1B0E-4835-A092-7DFA9F07DC55}">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edit'!$E$67</f>
        <v>diag_caño</v>
      </c>
      <c r="AE9" s="347"/>
      <c r="AF9" s="80"/>
      <c r="AG9" s="81"/>
      <c r="AH9" s="348">
        <f>+'[1]PARA INFORME edit'!$E$86</f>
        <v>7</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edit'!$A$86</f>
        <v>2.2.4.11</v>
      </c>
      <c r="I11" s="327"/>
      <c r="J11" s="294" t="str">
        <f>+'[1]PARA INFORME edit'!$B$86</f>
        <v>Suministro, transporte, instalacion. CAJA DE INSPECCION 1.5X1.5m incluye tapa y herrajes</v>
      </c>
      <c r="K11" s="295"/>
      <c r="L11" s="295"/>
      <c r="M11" s="295"/>
      <c r="N11" s="295"/>
      <c r="O11" s="295"/>
      <c r="P11" s="295"/>
      <c r="Q11" s="295"/>
      <c r="R11" s="295"/>
      <c r="S11" s="295"/>
      <c r="T11" s="295"/>
      <c r="U11" s="295"/>
      <c r="V11" s="295"/>
      <c r="W11" s="295"/>
      <c r="X11" s="295"/>
      <c r="Y11" s="295"/>
      <c r="Z11" s="295"/>
      <c r="AA11" s="296"/>
      <c r="AB11" s="42"/>
      <c r="AC11" s="55"/>
      <c r="AD11" s="345"/>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edit'!$C$86</f>
        <v>Un</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73"/>
      <c r="AE16" s="73"/>
      <c r="AF16" s="73"/>
      <c r="AG16" s="73"/>
      <c r="AH16" s="361" t="s">
        <v>73</v>
      </c>
      <c r="AI16" s="361"/>
      <c r="AJ16" s="2"/>
      <c r="AK16" s="17"/>
      <c r="AL16" s="17"/>
      <c r="AP16" s="3"/>
      <c r="AQ16" s="39"/>
      <c r="AR16" s="3"/>
      <c r="AS16" s="3"/>
      <c r="AT16" s="3"/>
      <c r="AU16" s="3"/>
      <c r="AV16" s="3"/>
      <c r="AW16" s="3"/>
    </row>
    <row r="17" spans="1:49" ht="12.75" customHeight="1" thickBot="1" x14ac:dyDescent="0.3">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83"/>
      <c r="AH17" s="364"/>
      <c r="AI17" s="364"/>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130"/>
      <c r="AE18" s="158"/>
      <c r="AF18" s="159" t="s">
        <v>15</v>
      </c>
      <c r="AG18" s="160"/>
      <c r="AH18" s="161"/>
      <c r="AI18" s="162">
        <f>SUM(AH1:AI15)</f>
        <v>7</v>
      </c>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30"/>
      <c r="AF19" s="363" t="s">
        <v>52</v>
      </c>
      <c r="AG19" s="363"/>
      <c r="AH19" s="363"/>
      <c r="AI19" s="132">
        <v>5</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58"/>
      <c r="AF20" s="363" t="s">
        <v>53</v>
      </c>
      <c r="AG20" s="363"/>
      <c r="AH20" s="161"/>
      <c r="AI20" s="162">
        <f>AI18-AI19</f>
        <v>2</v>
      </c>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22" t="s">
        <v>54</v>
      </c>
      <c r="AE21" s="322"/>
      <c r="AF21" s="322"/>
      <c r="AG21" s="322"/>
      <c r="AH21" s="322"/>
      <c r="AI21" s="322"/>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4"/>
      <c r="AE25" s="84"/>
      <c r="AF25" s="84"/>
      <c r="AG25" s="84"/>
      <c r="AH25" s="84"/>
      <c r="AI25" s="84"/>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AI20</f>
        <v>2</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N42:AO42"/>
    <mergeCell ref="B43:K43"/>
    <mergeCell ref="O43:Y43"/>
    <mergeCell ref="AD32:AI32"/>
    <mergeCell ref="AI37:AI38"/>
    <mergeCell ref="B39:M39"/>
    <mergeCell ref="Q39:AA39"/>
    <mergeCell ref="AD40:AH41"/>
    <mergeCell ref="AI40:AI41"/>
    <mergeCell ref="O41:Z41"/>
    <mergeCell ref="AH16:AI17"/>
    <mergeCell ref="AF19:AH19"/>
    <mergeCell ref="AF20:AG20"/>
    <mergeCell ref="AD21:AI24"/>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856F-57B1-42EF-82FA-BE5129225CE0}">
  <sheetPr>
    <tabColor rgb="FFFFC000"/>
    <pageSetUpPr fitToPage="1"/>
  </sheetPr>
  <dimension ref="A1:AW44"/>
  <sheetViews>
    <sheetView topLeftCell="A5"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edit'!$E$96</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edit'!$F$96</f>
        <v>49.78</v>
      </c>
      <c r="AI10" s="344"/>
      <c r="AJ10" s="53"/>
      <c r="AK10" s="53"/>
      <c r="AL10" s="54"/>
    </row>
    <row r="11" spans="1:49" s="49" customFormat="1" ht="24.95" customHeight="1" x14ac:dyDescent="0.25">
      <c r="A11" s="285" t="s">
        <v>12</v>
      </c>
      <c r="B11" s="286"/>
      <c r="C11" s="286"/>
      <c r="D11" s="286"/>
      <c r="E11" s="286"/>
      <c r="F11" s="286"/>
      <c r="G11" s="286"/>
      <c r="H11" s="326" t="str">
        <f>+'[1]PARA INFORME edit'!$A$96</f>
        <v>2.2.5.1</v>
      </c>
      <c r="I11" s="327"/>
      <c r="J11" s="294" t="str">
        <f>+'[1]PARA INFORME edit'!$B$96</f>
        <v xml:space="preserve">S.T.I. de Tubería PVC-S de Ø6" (160 mm)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edit'!$G$96</f>
        <v>91.679999999999993</v>
      </c>
      <c r="AI11" s="344"/>
      <c r="AJ11" s="53"/>
      <c r="AK11" s="53"/>
      <c r="AL11" s="54"/>
    </row>
    <row r="12" spans="1:49" s="49" customFormat="1" ht="24.95" customHeight="1" x14ac:dyDescent="0.25">
      <c r="A12" s="300" t="s">
        <v>13</v>
      </c>
      <c r="B12" s="301"/>
      <c r="C12" s="301"/>
      <c r="D12" s="301"/>
      <c r="E12" s="301"/>
      <c r="F12" s="301"/>
      <c r="G12" s="301"/>
      <c r="H12" s="302" t="str">
        <f>+'[1]PARA INFORME edit'!$C$96</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edit'!$H$96</f>
        <v>109.27000000000001</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edit'!$I$96</f>
        <v>53.82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edit'!$J$96</f>
        <v>82.41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edit'!$K$96</f>
        <v>43.739999999999995</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edit'!$L$96</f>
        <v>60.809999999999995</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edit'!$M$96</f>
        <v>39.93</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edit'!$N$96</f>
        <v>79.300000000000011</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edit'!$O$96</f>
        <v>40.94</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edit'!$P$96</f>
        <v>84.740000000000009</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edit'!$Q$96</f>
        <v>18.329999999999998</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edit'!$R$96</f>
        <v>39.54</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edit'!$S$96</f>
        <v>78.710000000000008</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361" t="s">
        <v>74</v>
      </c>
      <c r="AI24" s="361"/>
      <c r="AJ24" s="2"/>
      <c r="AK24" s="2"/>
      <c r="AL24" s="17"/>
      <c r="AO24" s="18"/>
      <c r="AP24" s="3"/>
      <c r="AQ24" s="3"/>
      <c r="AR24" s="3"/>
      <c r="AS24" s="3"/>
      <c r="AT24" s="3"/>
      <c r="AU24" s="3"/>
      <c r="AV24" s="3"/>
      <c r="AW24" s="3"/>
    </row>
    <row r="25" spans="1:49" ht="12.75" customHeight="1" thickBot="1" x14ac:dyDescent="0.3">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H25" s="364"/>
      <c r="AI25" s="364"/>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58"/>
      <c r="AF26" s="159" t="s">
        <v>15</v>
      </c>
      <c r="AG26" s="160"/>
      <c r="AH26" s="161"/>
      <c r="AI26" s="162">
        <f>SUM(AH9:AI23)</f>
        <v>873.00000000000011</v>
      </c>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63" t="s">
        <v>52</v>
      </c>
      <c r="AG27" s="363"/>
      <c r="AH27" s="363"/>
      <c r="AI27" s="132">
        <v>225</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363" t="s">
        <v>53</v>
      </c>
      <c r="AG28" s="363"/>
      <c r="AH28" s="161"/>
      <c r="AI28" s="162">
        <f>AI26-AI27</f>
        <v>648.00000000000011</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t="s">
        <v>54</v>
      </c>
      <c r="AE29" s="322"/>
      <c r="AF29" s="322"/>
      <c r="AG29" s="322"/>
      <c r="AH29" s="322"/>
      <c r="AI29" s="322"/>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30"/>
      <c r="AE33" s="130"/>
      <c r="AF33" s="130"/>
      <c r="AG33" s="130"/>
      <c r="AH33" s="130"/>
      <c r="AI33" s="130"/>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648.00000000000011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4:AI25"/>
    <mergeCell ref="AF27:AH27"/>
    <mergeCell ref="AF28:AG28"/>
    <mergeCell ref="AD29:AI32"/>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AA64-B352-41C2-8781-DDCF493571F2}">
  <sheetPr>
    <tabColor rgb="FFFFC000"/>
    <pageSetUpPr fitToPage="1"/>
  </sheetPr>
  <dimension ref="A1:AW44"/>
  <sheetViews>
    <sheetView topLeftCell="A11" zoomScale="95" zoomScaleNormal="95" zoomScaleSheetLayoutView="95" workbookViewId="0">
      <selection activeCell="AD25" sqref="AD25: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edit'!$E$97</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edit'!$F$97</f>
        <v>12.8</v>
      </c>
      <c r="AI10" s="344"/>
      <c r="AJ10" s="53"/>
      <c r="AK10" s="53"/>
      <c r="AL10" s="54"/>
    </row>
    <row r="11" spans="1:49" s="49" customFormat="1" ht="24.95" customHeight="1" x14ac:dyDescent="0.25">
      <c r="A11" s="285" t="s">
        <v>12</v>
      </c>
      <c r="B11" s="286"/>
      <c r="C11" s="286"/>
      <c r="D11" s="286"/>
      <c r="E11" s="286"/>
      <c r="F11" s="286"/>
      <c r="G11" s="286"/>
      <c r="H11" s="326" t="str">
        <f>+'[1]PARA INFORME edit'!$A$97</f>
        <v>2.2.5.2</v>
      </c>
      <c r="I11" s="327"/>
      <c r="J11" s="294" t="str">
        <f>+'[1]PARA INFORME edit'!$B$97</f>
        <v xml:space="preserve">S.T.I. de Tubería PVC-S de Ø10" (250 mm)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edit'!$G$97</f>
        <v>7.9600000000000009</v>
      </c>
      <c r="AI11" s="344"/>
      <c r="AJ11" s="53"/>
      <c r="AK11" s="53"/>
      <c r="AL11" s="54"/>
    </row>
    <row r="12" spans="1:49" s="49" customFormat="1" ht="24.95" customHeight="1" x14ac:dyDescent="0.25">
      <c r="A12" s="300" t="s">
        <v>13</v>
      </c>
      <c r="B12" s="301"/>
      <c r="C12" s="301"/>
      <c r="D12" s="301"/>
      <c r="E12" s="301"/>
      <c r="F12" s="301"/>
      <c r="G12" s="301"/>
      <c r="H12" s="302" t="str">
        <f>+'[1]PARA INFORME edit'!$C$97</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edit'!$H$97</f>
        <v>23.19</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edit'!$I$97</f>
        <v>13.39</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edit'!$J$97</f>
        <v>18.36</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edit'!$K$97</f>
        <v>16.27</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edit'!$L$97</f>
        <v>27.98</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edit'!$M$97</f>
        <v>16.38</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edit'!$N$97</f>
        <v>21.46</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edit'!$O$97</f>
        <v>10.74</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edit'!$P$97</f>
        <v>38.020000000000003</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edit'!$Q$97</f>
        <v>19.41</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edit'!$R$97</f>
        <v>7.73</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edit'!$S$97</f>
        <v>19.309999999999999</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SUM(AH10:AI24)</f>
        <v>253.00000000000003</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252</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1.0000000000000284</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1.0000000000000284</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F9E6-55D3-43B1-B3AD-DFECFD64185D}">
  <sheetPr>
    <tabColor rgb="FFFFC000"/>
    <pageSetUpPr fitToPage="1"/>
  </sheetPr>
  <dimension ref="A1:AW44"/>
  <sheetViews>
    <sheetView topLeftCell="A13" zoomScale="95" zoomScaleNormal="95" zoomScaleSheetLayoutView="95" workbookViewId="0">
      <selection activeCell="AD25" sqref="AD25:AI34"/>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edit'!$E$98</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edit'!$F$98</f>
        <v>84.85</v>
      </c>
      <c r="AI10" s="344"/>
      <c r="AJ10" s="53"/>
      <c r="AK10" s="53"/>
      <c r="AL10" s="54"/>
    </row>
    <row r="11" spans="1:49" s="49" customFormat="1" ht="24.95" customHeight="1" x14ac:dyDescent="0.25">
      <c r="A11" s="285" t="s">
        <v>12</v>
      </c>
      <c r="B11" s="286"/>
      <c r="C11" s="286"/>
      <c r="D11" s="286"/>
      <c r="E11" s="286"/>
      <c r="F11" s="286"/>
      <c r="G11" s="286"/>
      <c r="H11" s="326" t="str">
        <f>+'[1]PARA INFORME edit'!$A$98</f>
        <v>2.2.5.3</v>
      </c>
      <c r="I11" s="327"/>
      <c r="J11" s="294" t="str">
        <f>+'[1]PARA INFORME edit'!$B$98</f>
        <v xml:space="preserve">S.T.I. de Tubería PVC-S de Ø12" (315 mm)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edit'!$G$98</f>
        <v>169.15</v>
      </c>
      <c r="AI11" s="344"/>
      <c r="AJ11" s="53"/>
      <c r="AK11" s="53"/>
      <c r="AL11" s="54"/>
    </row>
    <row r="12" spans="1:49" s="49" customFormat="1" ht="24.95" customHeight="1" x14ac:dyDescent="0.25">
      <c r="A12" s="300" t="s">
        <v>13</v>
      </c>
      <c r="B12" s="301"/>
      <c r="C12" s="301"/>
      <c r="D12" s="301"/>
      <c r="E12" s="301"/>
      <c r="F12" s="301"/>
      <c r="G12" s="301"/>
      <c r="H12" s="302" t="str">
        <f>+'[1]PARA INFORME edit'!$C$98</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edit'!$H$98</f>
        <v>49.519999999999996</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edit'!$I$98</f>
        <v>38.21</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edit'!$J$98</f>
        <v>38.21</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edit'!$K$98</f>
        <v>34.799999999999997</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edit'!$L$98</f>
        <v>34.82</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edit'!$M$98</f>
        <v>34.799999999999997</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edit'!$N$98</f>
        <v>34.81</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edit'!$O$98</f>
        <v>21.92</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edit'!$P$98</f>
        <v>34.799999999999997</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edit'!$Q$98</f>
        <v>6.11</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edit'!$R$98</f>
        <v>0</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edit'!$S$98</f>
        <v>0</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SUM(AH10:AI24)</f>
        <v>581.99999999999989</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516</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65.999999999999886</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65.999999999999886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AF326-60CE-47CE-98FF-4CBB520041B4}">
  <sheetPr>
    <tabColor rgb="FFFFC000"/>
    <pageSetUpPr fitToPage="1"/>
  </sheetPr>
  <dimension ref="A1:AW44"/>
  <sheetViews>
    <sheetView topLeftCell="A12" zoomScale="95" zoomScaleNormal="95" zoomScaleSheetLayoutView="95" workbookViewId="0">
      <selection activeCell="AD25" sqref="AD25: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edit'!$E$99</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edit'!$F$99</f>
        <v>0</v>
      </c>
      <c r="AI10" s="344"/>
      <c r="AJ10" s="53"/>
      <c r="AK10" s="53"/>
      <c r="AL10" s="54"/>
    </row>
    <row r="11" spans="1:49" s="49" customFormat="1" ht="24.95" customHeight="1" x14ac:dyDescent="0.25">
      <c r="A11" s="285" t="s">
        <v>12</v>
      </c>
      <c r="B11" s="286"/>
      <c r="C11" s="286"/>
      <c r="D11" s="286"/>
      <c r="E11" s="286"/>
      <c r="F11" s="286"/>
      <c r="G11" s="286"/>
      <c r="H11" s="326" t="str">
        <f>+'[1]PARA INFORME edit'!$A$99</f>
        <v>2.2.5.4</v>
      </c>
      <c r="I11" s="327"/>
      <c r="J11" s="294" t="str">
        <f>+'[1]PARA INFORME edit'!$B$99</f>
        <v xml:space="preserve">S.T.I. de Tubería PVC-S de Ø16" (400 mm)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edit'!$G$99</f>
        <v>0</v>
      </c>
      <c r="AI11" s="344"/>
      <c r="AJ11" s="53"/>
      <c r="AK11" s="53"/>
      <c r="AL11" s="54"/>
    </row>
    <row r="12" spans="1:49" s="49" customFormat="1" ht="24.95" customHeight="1" x14ac:dyDescent="0.25">
      <c r="A12" s="300" t="s">
        <v>13</v>
      </c>
      <c r="B12" s="301"/>
      <c r="C12" s="301"/>
      <c r="D12" s="301"/>
      <c r="E12" s="301"/>
      <c r="F12" s="301"/>
      <c r="G12" s="301"/>
      <c r="H12" s="302" t="str">
        <f>+'[1]PARA INFORME edit'!$C$99</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edit'!$H$99</f>
        <v>140.91</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edit'!$I$99</f>
        <v>62.92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edit'!$J$99</f>
        <v>0</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edit'!$K$99</f>
        <v>62.82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edit'!$L$99</f>
        <v>0</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edit'!$M$99</f>
        <v>62.92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edit'!$N$99</f>
        <v>0</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edit'!$O$99</f>
        <v>62.82</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edit'!$P$99</f>
        <v>0</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edit'!$Q$99</f>
        <v>61.68</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edit'!$R$99</f>
        <v>46.84</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edit'!$S$99</f>
        <v>16.09</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SUM(AH10:AI24)</f>
        <v>517</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516</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1</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394C-B6B6-4282-9E86-F4B28EE75830}">
  <sheetPr>
    <tabColor rgb="FFFFC000"/>
    <pageSetUpPr fitToPage="1"/>
  </sheetPr>
  <dimension ref="A1:AW44"/>
  <sheetViews>
    <sheetView zoomScale="95" zoomScaleNormal="95" zoomScaleSheetLayoutView="95" workbookViewId="0">
      <selection activeCell="AR24" sqref="AR24"/>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24" t="s">
        <v>45</v>
      </c>
      <c r="AE8" s="324"/>
      <c r="AF8" s="324"/>
      <c r="AG8" s="87"/>
      <c r="AH8" s="88"/>
      <c r="AI8" s="88"/>
      <c r="AJ8" s="53"/>
      <c r="AK8" s="53"/>
      <c r="AL8" s="54"/>
    </row>
    <row r="9" spans="1:49" s="49" customFormat="1" ht="12" x14ac:dyDescent="0.2">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107"/>
      <c r="AE9" s="106"/>
      <c r="AF9" s="89" t="s">
        <v>33</v>
      </c>
      <c r="AG9" s="89" t="s">
        <v>34</v>
      </c>
      <c r="AH9" s="90" t="s">
        <v>35</v>
      </c>
      <c r="AI9" s="89" t="s">
        <v>55</v>
      </c>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90"/>
      <c r="AE10" s="90"/>
      <c r="AF10" s="91"/>
      <c r="AG10" s="91"/>
      <c r="AH10" s="92"/>
      <c r="AI10" s="92"/>
      <c r="AJ10" s="53"/>
      <c r="AK10" s="53"/>
      <c r="AL10" s="54"/>
    </row>
    <row r="11" spans="1:49" s="49" customFormat="1" ht="24.95" customHeight="1" x14ac:dyDescent="0.25">
      <c r="A11" s="285" t="s">
        <v>12</v>
      </c>
      <c r="B11" s="286"/>
      <c r="C11" s="286"/>
      <c r="D11" s="286"/>
      <c r="E11" s="286"/>
      <c r="F11" s="286"/>
      <c r="G11" s="286"/>
      <c r="H11" s="326" t="str">
        <f>+'[1]PARA INFORME edit'!$A$17</f>
        <v>2.1.3.5</v>
      </c>
      <c r="I11" s="327"/>
      <c r="J11" s="294" t="str">
        <f>+'[1]PARA INFORME edit'!$B$17</f>
        <v>Entibado temporal (formaleta METALICA)</v>
      </c>
      <c r="K11" s="295"/>
      <c r="L11" s="295"/>
      <c r="M11" s="295"/>
      <c r="N11" s="295"/>
      <c r="O11" s="295"/>
      <c r="P11" s="295"/>
      <c r="Q11" s="295"/>
      <c r="R11" s="295"/>
      <c r="S11" s="295"/>
      <c r="T11" s="295"/>
      <c r="U11" s="295"/>
      <c r="V11" s="295"/>
      <c r="W11" s="295"/>
      <c r="X11" s="295"/>
      <c r="Y11" s="295"/>
      <c r="Z11" s="295"/>
      <c r="AA11" s="296"/>
      <c r="AB11" s="42"/>
      <c r="AC11" s="55"/>
      <c r="AD11" s="103"/>
      <c r="AE11" s="103"/>
      <c r="AF11" s="91"/>
      <c r="AG11" s="91"/>
      <c r="AH11" s="91"/>
      <c r="AI11" s="91"/>
      <c r="AJ11" s="53"/>
      <c r="AK11" s="53"/>
      <c r="AL11" s="54"/>
    </row>
    <row r="12" spans="1:49" s="49" customFormat="1" ht="24.95" customHeight="1" x14ac:dyDescent="0.25">
      <c r="A12" s="300" t="s">
        <v>13</v>
      </c>
      <c r="B12" s="301"/>
      <c r="C12" s="301"/>
      <c r="D12" s="301"/>
      <c r="E12" s="301"/>
      <c r="F12" s="301"/>
      <c r="G12" s="301"/>
      <c r="H12" s="329" t="s">
        <v>104</v>
      </c>
      <c r="I12" s="330"/>
      <c r="J12" s="297"/>
      <c r="K12" s="298"/>
      <c r="L12" s="298"/>
      <c r="M12" s="298"/>
      <c r="N12" s="298"/>
      <c r="O12" s="298"/>
      <c r="P12" s="298"/>
      <c r="Q12" s="298"/>
      <c r="R12" s="298"/>
      <c r="S12" s="298"/>
      <c r="T12" s="298"/>
      <c r="U12" s="298"/>
      <c r="V12" s="298"/>
      <c r="W12" s="298"/>
      <c r="X12" s="298"/>
      <c r="Y12" s="298"/>
      <c r="Z12" s="298"/>
      <c r="AA12" s="299"/>
      <c r="AB12" s="42"/>
      <c r="AC12" s="55"/>
      <c r="AD12" s="103"/>
      <c r="AE12" s="103"/>
      <c r="AF12" s="91"/>
      <c r="AG12" s="91"/>
      <c r="AH12" s="91"/>
      <c r="AI12" s="91"/>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103"/>
      <c r="AE13" s="103"/>
      <c r="AF13" s="91"/>
      <c r="AG13" s="91"/>
      <c r="AH13" s="91"/>
      <c r="AI13" s="91"/>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103" t="s">
        <v>41</v>
      </c>
      <c r="AE14" s="103">
        <v>0.5</v>
      </c>
      <c r="AF14" s="91">
        <v>555</v>
      </c>
      <c r="AG14" s="91">
        <v>1</v>
      </c>
      <c r="AH14" s="91">
        <v>0.5</v>
      </c>
      <c r="AI14" s="91">
        <f t="shared" ref="AI14:AI17" si="0">AF14*AH14</f>
        <v>277.5</v>
      </c>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103" t="s">
        <v>42</v>
      </c>
      <c r="AE15" s="103">
        <v>0.6</v>
      </c>
      <c r="AF15" s="91">
        <v>169</v>
      </c>
      <c r="AG15" s="91">
        <v>1.2</v>
      </c>
      <c r="AH15" s="91">
        <v>0.5</v>
      </c>
      <c r="AI15" s="91">
        <f t="shared" si="0"/>
        <v>84.5</v>
      </c>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103" t="s">
        <v>43</v>
      </c>
      <c r="AE16" s="103">
        <v>0.76</v>
      </c>
      <c r="AF16" s="91">
        <v>73</v>
      </c>
      <c r="AG16" s="91">
        <v>1.5</v>
      </c>
      <c r="AH16" s="91">
        <v>0.56000000000000005</v>
      </c>
      <c r="AI16" s="91">
        <f t="shared" si="0"/>
        <v>40.880000000000003</v>
      </c>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103" t="s">
        <v>44</v>
      </c>
      <c r="AE17" s="103">
        <v>0.9</v>
      </c>
      <c r="AF17" s="91">
        <v>109</v>
      </c>
      <c r="AG17" s="91">
        <v>1.6</v>
      </c>
      <c r="AH17" s="91">
        <v>0.56000000000000005</v>
      </c>
      <c r="AI17" s="91">
        <f t="shared" si="0"/>
        <v>61.040000000000006</v>
      </c>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24" t="s">
        <v>46</v>
      </c>
      <c r="AE18" s="324"/>
      <c r="AF18" s="324"/>
      <c r="AG18" s="94"/>
      <c r="AH18" s="94"/>
      <c r="AI18" s="94"/>
      <c r="AJ18" s="2"/>
      <c r="AK18" s="2"/>
      <c r="AL18" s="17"/>
      <c r="AO18" s="18"/>
      <c r="AP18" s="3"/>
      <c r="AQ18" s="3"/>
      <c r="AR18" s="3"/>
      <c r="AS18" s="3"/>
      <c r="AT18" s="3"/>
      <c r="AU18" s="3"/>
      <c r="AV18" s="3"/>
      <c r="AW18" s="3"/>
    </row>
    <row r="19" spans="1:49" ht="12.75" customHeight="1" x14ac:dyDescent="0.2">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07"/>
      <c r="AE19" s="106"/>
      <c r="AF19" s="89" t="s">
        <v>33</v>
      </c>
      <c r="AG19" s="89" t="s">
        <v>34</v>
      </c>
      <c r="AH19" s="89" t="s">
        <v>35</v>
      </c>
      <c r="AI19" s="89" t="s">
        <v>36</v>
      </c>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03" t="s">
        <v>37</v>
      </c>
      <c r="AE20" s="103">
        <v>0.16</v>
      </c>
      <c r="AF20" s="91">
        <v>754</v>
      </c>
      <c r="AG20" s="91">
        <v>0.5</v>
      </c>
      <c r="AH20" s="91">
        <v>0</v>
      </c>
      <c r="AI20" s="104">
        <f>AF20*AG20*AH20</f>
        <v>0</v>
      </c>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03" t="s">
        <v>47</v>
      </c>
      <c r="AE21" s="103">
        <v>0.2</v>
      </c>
      <c r="AF21" s="91">
        <v>1520</v>
      </c>
      <c r="AG21" s="91">
        <v>0.5</v>
      </c>
      <c r="AH21" s="91">
        <v>0.5</v>
      </c>
      <c r="AI21" s="104">
        <f>AF21*AG21*AH21</f>
        <v>380</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103" t="s">
        <v>38</v>
      </c>
      <c r="AE22" s="103">
        <v>0.25</v>
      </c>
      <c r="AF22" s="91">
        <v>336</v>
      </c>
      <c r="AG22" s="91">
        <v>0.5</v>
      </c>
      <c r="AH22" s="91">
        <v>0.5</v>
      </c>
      <c r="AI22" s="104">
        <f t="shared" ref="AI22" si="1">AF22*AG22*AH22</f>
        <v>84</v>
      </c>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268" t="s">
        <v>48</v>
      </c>
      <c r="AE23" s="268"/>
      <c r="AF23" s="268"/>
      <c r="AG23" s="84"/>
      <c r="AH23" s="84"/>
      <c r="AI23" s="84"/>
      <c r="AJ23" s="2"/>
      <c r="AK23" s="2"/>
      <c r="AL23" s="17"/>
      <c r="AO23" s="18"/>
      <c r="AP23" s="3"/>
      <c r="AQ23" s="3"/>
      <c r="AR23" s="3"/>
      <c r="AS23" s="3"/>
      <c r="AT23" s="3"/>
      <c r="AU23" s="3"/>
      <c r="AV23" s="3"/>
      <c r="AW23" s="3"/>
    </row>
    <row r="24" spans="1:49" ht="12.75" customHeight="1" x14ac:dyDescent="0.2">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107"/>
      <c r="AE24" s="106"/>
      <c r="AF24" s="89" t="s">
        <v>33</v>
      </c>
      <c r="AG24" s="101" t="s">
        <v>49</v>
      </c>
      <c r="AH24" s="101" t="s">
        <v>50</v>
      </c>
      <c r="AI24" s="99" t="s">
        <v>51</v>
      </c>
      <c r="AJ24" s="2"/>
      <c r="AK24" s="2"/>
      <c r="AL24" s="17"/>
      <c r="AO24" s="18"/>
      <c r="AP24" s="3"/>
      <c r="AQ24" s="3"/>
      <c r="AR24" s="3"/>
      <c r="AS24" s="3"/>
      <c r="AT24" s="3"/>
      <c r="AU24" s="3"/>
      <c r="AV24" s="3"/>
      <c r="AW24" s="3"/>
    </row>
    <row r="25" spans="1:49" ht="12.75" customHeight="1" x14ac:dyDescent="0.2">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100"/>
      <c r="AE25" s="100"/>
      <c r="AF25" s="91"/>
      <c r="AG25" s="91"/>
      <c r="AH25" s="92"/>
      <c r="AI25" s="9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140"/>
      <c r="AI26" s="139"/>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325" t="s">
        <v>15</v>
      </c>
      <c r="AG27" s="325"/>
      <c r="AH27" s="325"/>
      <c r="AI27" s="110">
        <f>SUM(AI20:AI22)</f>
        <v>464</v>
      </c>
      <c r="AJ27" s="2"/>
      <c r="AK27" s="2"/>
      <c r="AL27" s="17"/>
      <c r="AO27" s="18"/>
      <c r="AP27" s="3"/>
      <c r="AQ27" s="3"/>
      <c r="AR27" s="3"/>
      <c r="AS27" s="3"/>
      <c r="AT27" s="3"/>
      <c r="AU27" s="3"/>
      <c r="AV27" s="3"/>
      <c r="AW27" s="3"/>
    </row>
    <row r="28" spans="1:49" ht="12.75" customHeight="1" x14ac:dyDescent="0.2">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325" t="s">
        <v>52</v>
      </c>
      <c r="AG28" s="325"/>
      <c r="AH28" s="325"/>
      <c r="AI28" s="92">
        <v>389</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3"/>
      <c r="AE30" s="84"/>
      <c r="AF30" s="325" t="s">
        <v>53</v>
      </c>
      <c r="AG30" s="325"/>
      <c r="AH30" s="325"/>
      <c r="AI30" s="111">
        <f>AI27-AI28</f>
        <v>75</v>
      </c>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109"/>
      <c r="AI31" s="139"/>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84"/>
      <c r="AE32" s="84"/>
      <c r="AF32" s="84"/>
      <c r="AG32" s="84"/>
      <c r="AH32" s="109"/>
      <c r="AI32" s="109"/>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t="s">
        <v>56</v>
      </c>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323"/>
      <c r="AE34" s="323"/>
      <c r="AF34" s="323"/>
      <c r="AG34" s="323"/>
      <c r="AH34" s="323"/>
      <c r="AI34" s="323"/>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323"/>
      <c r="AE35" s="323"/>
      <c r="AF35" s="323"/>
      <c r="AG35" s="323"/>
      <c r="AH35" s="323"/>
      <c r="AI35" s="323"/>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323"/>
      <c r="AE36" s="323"/>
      <c r="AF36" s="323"/>
      <c r="AG36" s="323"/>
      <c r="AH36" s="323"/>
      <c r="AI36" s="323"/>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328">
        <f>AI30</f>
        <v>75</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328"/>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6">
    <mergeCell ref="A8:G8"/>
    <mergeCell ref="H8:AA8"/>
    <mergeCell ref="A1:E3"/>
    <mergeCell ref="F1:AL2"/>
    <mergeCell ref="F3:AE3"/>
    <mergeCell ref="AF3:AG3"/>
    <mergeCell ref="AH3:AL3"/>
    <mergeCell ref="A5:G5"/>
    <mergeCell ref="H5:AA5"/>
    <mergeCell ref="A6:G6"/>
    <mergeCell ref="H6:AA6"/>
    <mergeCell ref="A7:G7"/>
    <mergeCell ref="H7:AA7"/>
    <mergeCell ref="AC7:AL7"/>
    <mergeCell ref="AD8:AF8"/>
    <mergeCell ref="A14:AA14"/>
    <mergeCell ref="A9:G9"/>
    <mergeCell ref="H9:AA9"/>
    <mergeCell ref="A10:G10"/>
    <mergeCell ref="H10:AA10"/>
    <mergeCell ref="A11:G11"/>
    <mergeCell ref="H11:I11"/>
    <mergeCell ref="J11:AA12"/>
    <mergeCell ref="A12:G12"/>
    <mergeCell ref="H12:I12"/>
    <mergeCell ref="AD42:AH42"/>
    <mergeCell ref="AN42:AO42"/>
    <mergeCell ref="B43:K43"/>
    <mergeCell ref="O43:Y43"/>
    <mergeCell ref="AI37:AI38"/>
    <mergeCell ref="B39:M39"/>
    <mergeCell ref="Q39:AA39"/>
    <mergeCell ref="AD40:AH41"/>
    <mergeCell ref="AI40:AI41"/>
    <mergeCell ref="O41:Z41"/>
    <mergeCell ref="B44:I44"/>
    <mergeCell ref="L44:S44"/>
    <mergeCell ref="U44:Z44"/>
    <mergeCell ref="B42:M42"/>
    <mergeCell ref="O42:Z42"/>
    <mergeCell ref="AD18:AF18"/>
    <mergeCell ref="AD23:AF23"/>
    <mergeCell ref="AF28:AH28"/>
    <mergeCell ref="AF30:AH30"/>
    <mergeCell ref="AD33:AI36"/>
    <mergeCell ref="AF27:AH27"/>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B0CD-1880-4C86-B27A-B51642F378D6}">
  <sheetPr>
    <tabColor rgb="FFFFC000"/>
    <pageSetUpPr fitToPage="1"/>
  </sheetPr>
  <dimension ref="A1:AW44"/>
  <sheetViews>
    <sheetView topLeftCell="A11" zoomScale="95" zoomScaleNormal="95" zoomScaleSheetLayoutView="95" workbookViewId="0">
      <selection activeCell="AD25" sqref="AD25: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edit'!$E$100</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edit'!$F$100</f>
        <v>0</v>
      </c>
      <c r="AI10" s="344"/>
      <c r="AJ10" s="53"/>
      <c r="AK10" s="53"/>
      <c r="AL10" s="54"/>
    </row>
    <row r="11" spans="1:49" s="49" customFormat="1" ht="24.95" customHeight="1" x14ac:dyDescent="0.25">
      <c r="A11" s="285" t="s">
        <v>12</v>
      </c>
      <c r="B11" s="286"/>
      <c r="C11" s="286"/>
      <c r="D11" s="286"/>
      <c r="E11" s="286"/>
      <c r="F11" s="286"/>
      <c r="G11" s="286"/>
      <c r="H11" s="326" t="str">
        <f>+'[1]PARA INFORME edit'!$A$100</f>
        <v>2.2.5.5</v>
      </c>
      <c r="I11" s="327"/>
      <c r="J11" s="294" t="str">
        <f>+'[1]PARA INFORME edit'!$B$100</f>
        <v xml:space="preserve">S.T.I. de Tubería PVC-S de Ø20" (500 mm) </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edit'!$G$100</f>
        <v>0</v>
      </c>
      <c r="AI11" s="344"/>
      <c r="AJ11" s="53"/>
      <c r="AK11" s="53"/>
      <c r="AL11" s="54"/>
    </row>
    <row r="12" spans="1:49" s="49" customFormat="1" ht="24.95" customHeight="1" x14ac:dyDescent="0.25">
      <c r="A12" s="300" t="s">
        <v>13</v>
      </c>
      <c r="B12" s="301"/>
      <c r="C12" s="301"/>
      <c r="D12" s="301"/>
      <c r="E12" s="301"/>
      <c r="F12" s="301"/>
      <c r="G12" s="301"/>
      <c r="H12" s="302" t="str">
        <f>+'[1]PARA INFORME edit'!$C$100</f>
        <v>ml</v>
      </c>
      <c r="I12" s="303"/>
      <c r="J12" s="297"/>
      <c r="K12" s="298"/>
      <c r="L12" s="298"/>
      <c r="M12" s="298"/>
      <c r="N12" s="298"/>
      <c r="O12" s="298"/>
      <c r="P12" s="298"/>
      <c r="Q12" s="298"/>
      <c r="R12" s="298"/>
      <c r="S12" s="298"/>
      <c r="T12" s="298"/>
      <c r="U12" s="298"/>
      <c r="V12" s="298"/>
      <c r="W12" s="298"/>
      <c r="X12" s="298"/>
      <c r="Y12" s="298"/>
      <c r="Z12" s="298"/>
      <c r="AA12" s="299"/>
      <c r="AB12" s="42"/>
      <c r="AC12" s="55"/>
      <c r="AD12" s="345" t="str">
        <f>+'[1]PARA INFORME edit'!$H$29</f>
        <v>manz3</v>
      </c>
      <c r="AE12" s="342"/>
      <c r="AF12" s="56"/>
      <c r="AG12" s="58"/>
      <c r="AH12" s="343">
        <f>+'[1]PARA INFORME edit'!$H$100</f>
        <v>0</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edit'!$I$100</f>
        <v>0</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edit'!$J$100</f>
        <v>79.86</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edit'!$K$100</f>
        <v>0</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edit'!$L$100</f>
        <v>83.29</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edit'!$M$100</f>
        <v>0</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edit'!$N$100</f>
        <v>85.68</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edit'!$O$100</f>
        <v>0</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edit'!$P$100</f>
        <v>180.83</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edit'!$Q$100</f>
        <v>0.56000000000000005</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edit'!$R$100</f>
        <v>55.46</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edit'!$S$100</f>
        <v>69.319999999999993</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SUM(AH10:AI24)</f>
        <v>555</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482</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73</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73</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EAD4A-4D05-4482-A52F-DC79BFA0F3A9}">
  <sheetPr>
    <tabColor rgb="FFFFC000"/>
    <pageSetUpPr fitToPage="1"/>
  </sheetPr>
  <dimension ref="A1:AW44"/>
  <sheetViews>
    <sheetView topLeftCell="A5"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edit'!$E$101</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edit'!$F$101</f>
        <v>0</v>
      </c>
      <c r="AI10" s="344"/>
      <c r="AJ10" s="53"/>
      <c r="AK10" s="53"/>
      <c r="AL10" s="54"/>
    </row>
    <row r="11" spans="1:49" s="49" customFormat="1" ht="24.95" customHeight="1" x14ac:dyDescent="0.25">
      <c r="A11" s="285" t="s">
        <v>12</v>
      </c>
      <c r="B11" s="286"/>
      <c r="C11" s="286"/>
      <c r="D11" s="286"/>
      <c r="E11" s="286"/>
      <c r="F11" s="286"/>
      <c r="G11" s="286"/>
      <c r="H11" s="326" t="str">
        <f>+'[1]PARA INFORME edit'!$A$101</f>
        <v>2.2.5.6</v>
      </c>
      <c r="I11" s="327"/>
      <c r="J11" s="294" t="str">
        <f>+'[1]PARA INFORME edit'!$B$101</f>
        <v xml:space="preserve">S.T.I. de Tubería PVC-S de Ø24" (600 mm) </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edit'!$G$101</f>
        <v>0</v>
      </c>
      <c r="AI11" s="344"/>
      <c r="AJ11" s="53"/>
      <c r="AK11" s="53"/>
      <c r="AL11" s="54"/>
    </row>
    <row r="12" spans="1:49" s="49" customFormat="1" ht="24.95" customHeight="1" x14ac:dyDescent="0.25">
      <c r="A12" s="300" t="s">
        <v>13</v>
      </c>
      <c r="B12" s="301"/>
      <c r="C12" s="301"/>
      <c r="D12" s="301"/>
      <c r="E12" s="301"/>
      <c r="F12" s="301"/>
      <c r="G12" s="301"/>
      <c r="H12" s="302" t="str">
        <f>+'[1]PARA INFORME edit'!$C$101</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edit'!$H$101</f>
        <v>0</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edit'!$I$101</f>
        <v>0</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edit'!$J$101</f>
        <v>0</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edit'!$K$101</f>
        <v>0</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edit'!$L$101</f>
        <v>0</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edit'!$M$101</f>
        <v>0</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edit'!$N$101</f>
        <v>35.04</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edit'!$O$101</f>
        <v>0</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edit'!$P$101</f>
        <v>53.89</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edit'!$Q$101</f>
        <v>0.2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edit'!$R$101</f>
        <v>0</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edit'!$S$101</f>
        <v>79.87</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SUM(AH9:AI23)</f>
        <v>169</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90</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79</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79</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B4707-D46C-44E3-9BB4-EC69489EB892}">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edit'!$E$102</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edit'!$F$102</f>
        <v>0</v>
      </c>
      <c r="AI10" s="344"/>
      <c r="AJ10" s="53"/>
      <c r="AK10" s="53"/>
      <c r="AL10" s="54"/>
    </row>
    <row r="11" spans="1:49" s="49" customFormat="1" ht="24.95" customHeight="1" x14ac:dyDescent="0.25">
      <c r="A11" s="285" t="s">
        <v>12</v>
      </c>
      <c r="B11" s="286"/>
      <c r="C11" s="286"/>
      <c r="D11" s="286"/>
      <c r="E11" s="286"/>
      <c r="F11" s="286"/>
      <c r="G11" s="286"/>
      <c r="H11" s="326" t="str">
        <f>+'[1]PARA INFORME edit'!$A$102</f>
        <v>2.2.5.7</v>
      </c>
      <c r="I11" s="327"/>
      <c r="J11" s="294" t="str">
        <f>+'[1]PARA INFORME edit'!$B$102</f>
        <v xml:space="preserve">S.T.I. de Tubería PVC-S de Ø30" (760 mm) </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edit'!$G$102</f>
        <v>0</v>
      </c>
      <c r="AI11" s="344"/>
      <c r="AJ11" s="53"/>
      <c r="AK11" s="53"/>
      <c r="AL11" s="54"/>
    </row>
    <row r="12" spans="1:49" s="49" customFormat="1" ht="24.95" customHeight="1" x14ac:dyDescent="0.25">
      <c r="A12" s="300" t="s">
        <v>13</v>
      </c>
      <c r="B12" s="301"/>
      <c r="C12" s="301"/>
      <c r="D12" s="301"/>
      <c r="E12" s="301"/>
      <c r="F12" s="301"/>
      <c r="G12" s="301"/>
      <c r="H12" s="302" t="str">
        <f>+'[1]PARA INFORME edit'!$C$102</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edit'!$H$102</f>
        <v>0</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edit'!$I$102</f>
        <v>0</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edit'!$J$102</f>
        <v>38.03</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edit'!$K$102</f>
        <v>0</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edit'!$L$102</f>
        <v>34.450000000000003</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edit'!$M$102</f>
        <v>0</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edit'!$N$102</f>
        <v>0</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edit'!$O$102</f>
        <v>0</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edit'!$P$102</f>
        <v>0</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edit'!$Q$102</f>
        <v>0.52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edit'!$R$102</f>
        <v>0</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edit'!$S$102</f>
        <v>0</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SUM(AH9:AI23)</f>
        <v>73</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72</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1</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5A0C-AEAE-472D-B244-7CC773FB8880}">
  <sheetPr>
    <tabColor rgb="FFFFC000"/>
    <pageSetUpPr fitToPage="1"/>
  </sheetPr>
  <dimension ref="A1:AW44"/>
  <sheetViews>
    <sheetView topLeftCell="A12" zoomScale="95" zoomScaleNormal="95" zoomScaleSheetLayoutView="95" workbookViewId="0">
      <selection activeCell="AD25" sqref="AD25: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edit'!$E$103</f>
        <v>4.8</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edit'!$F$103</f>
        <v>37.57</v>
      </c>
      <c r="AI10" s="344"/>
      <c r="AJ10" s="53"/>
      <c r="AK10" s="53"/>
      <c r="AL10" s="54"/>
    </row>
    <row r="11" spans="1:49" s="49" customFormat="1" ht="24.95" customHeight="1" x14ac:dyDescent="0.25">
      <c r="A11" s="285" t="s">
        <v>12</v>
      </c>
      <c r="B11" s="286"/>
      <c r="C11" s="286"/>
      <c r="D11" s="286"/>
      <c r="E11" s="286"/>
      <c r="F11" s="286"/>
      <c r="G11" s="286"/>
      <c r="H11" s="326" t="str">
        <f>+'[1]PARA INFORME edit'!$A$103</f>
        <v>2.2.5.8</v>
      </c>
      <c r="I11" s="327"/>
      <c r="J11" s="294" t="str">
        <f>+'[1]PARA INFORME edit'!$B$103</f>
        <v xml:space="preserve">S.T.I. de Tubería PVC-S de Ø36" (900 mm) </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edit'!$G$103</f>
        <v>33.18</v>
      </c>
      <c r="AI11" s="344"/>
      <c r="AJ11" s="53"/>
      <c r="AK11" s="53"/>
      <c r="AL11" s="54"/>
    </row>
    <row r="12" spans="1:49" s="49" customFormat="1" ht="24.95" customHeight="1" x14ac:dyDescent="0.25">
      <c r="A12" s="300" t="s">
        <v>13</v>
      </c>
      <c r="B12" s="301"/>
      <c r="C12" s="301"/>
      <c r="D12" s="301"/>
      <c r="E12" s="301"/>
      <c r="F12" s="301"/>
      <c r="G12" s="301"/>
      <c r="H12" s="302" t="str">
        <f>+'[1]PARA INFORME edit'!$C$103</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edit'!$H$103</f>
        <v>33.18</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edit'!$I$103</f>
        <v>0</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edit'!$J$103</f>
        <v>0</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edit'!$K$103</f>
        <v>0</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edit'!$L$103</f>
        <v>0</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edit'!$M$103</f>
        <v>0</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edit'!$N$103</f>
        <v>0</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edit'!$O$103</f>
        <v>0</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edit'!$P$103</f>
        <v>0</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edit'!$Q$103</f>
        <v>0.27</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edit'!$R$103</f>
        <v>0</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edit'!$S$103</f>
        <v>0</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2">
        <f>SUM(AH9:AI23)</f>
        <v>108.99999999999999</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108</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2">
        <f>AI27-AI28</f>
        <v>0.99999999999998579</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0.99999999999998579</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55F96-8DDD-4820-97AC-09687A45E6A4}">
  <sheetPr>
    <tabColor rgb="FFFFC000"/>
    <pageSetUpPr fitToPage="1"/>
  </sheetPr>
  <dimension ref="A1:AW44"/>
  <sheetViews>
    <sheetView topLeftCell="A7" zoomScale="95" zoomScaleNormal="95" zoomScaleSheetLayoutView="95" workbookViewId="0">
      <selection activeCell="AD17" sqref="AD17:AI2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edit'!$E$123</f>
        <v>ACUED 4"</v>
      </c>
      <c r="AE9" s="347"/>
      <c r="AF9" s="80"/>
      <c r="AG9" s="81"/>
      <c r="AH9" s="348">
        <f>+'[1]PARA INFORME edit'!$E$124</f>
        <v>230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edit'!$F$123</f>
        <v>ACUED 3"</v>
      </c>
      <c r="AE10" s="342"/>
      <c r="AF10" s="56"/>
      <c r="AG10" s="57"/>
      <c r="AH10" s="343">
        <f>+'[1]PARA INFORME edit'!$F$124</f>
        <v>2774.78</v>
      </c>
      <c r="AI10" s="344"/>
      <c r="AJ10" s="53"/>
      <c r="AK10" s="53"/>
      <c r="AL10" s="54"/>
    </row>
    <row r="11" spans="1:49" s="49" customFormat="1" ht="24.95" customHeight="1" x14ac:dyDescent="0.25">
      <c r="A11" s="285" t="s">
        <v>12</v>
      </c>
      <c r="B11" s="286"/>
      <c r="C11" s="286"/>
      <c r="D11" s="286"/>
      <c r="E11" s="286"/>
      <c r="F11" s="286"/>
      <c r="G11" s="286"/>
      <c r="H11" s="326" t="str">
        <f>+'[1]PARA INFORME edit'!$A$124</f>
        <v>2.3.3.1</v>
      </c>
      <c r="I11" s="327"/>
      <c r="J11" s="294" t="str">
        <f>+'[1]PARA INFORME edit'!$B$124</f>
        <v>Excavación MANUAL de 0-2m de material heterogeneo bajo cualquier grado de humedad, incluye roca descompuesta y bolas de roca hasta de 0,35m3. Medida en sitio</v>
      </c>
      <c r="K11" s="295"/>
      <c r="L11" s="295"/>
      <c r="M11" s="295"/>
      <c r="N11" s="295"/>
      <c r="O11" s="295"/>
      <c r="P11" s="295"/>
      <c r="Q11" s="295"/>
      <c r="R11" s="295"/>
      <c r="S11" s="295"/>
      <c r="T11" s="295"/>
      <c r="U11" s="295"/>
      <c r="V11" s="295"/>
      <c r="W11" s="295"/>
      <c r="X11" s="295"/>
      <c r="Y11" s="295"/>
      <c r="Z11" s="295"/>
      <c r="AA11" s="296"/>
      <c r="AB11" s="42"/>
      <c r="AC11" s="55"/>
      <c r="AD11" s="341" t="str">
        <f>+'[1]PARA INFORME edit'!$G$123</f>
        <v>ACUED 1/2"</v>
      </c>
      <c r="AE11" s="342"/>
      <c r="AF11" s="56"/>
      <c r="AG11" s="58"/>
      <c r="AH11" s="343">
        <f>+'[1]PARA INFORME edit'!$G$124</f>
        <v>369</v>
      </c>
      <c r="AI11" s="344"/>
      <c r="AJ11" s="53"/>
      <c r="AK11" s="53"/>
      <c r="AL11" s="54"/>
    </row>
    <row r="12" spans="1:49" s="49" customFormat="1" ht="24.95" customHeight="1" x14ac:dyDescent="0.25">
      <c r="A12" s="300" t="s">
        <v>13</v>
      </c>
      <c r="B12" s="301"/>
      <c r="C12" s="301"/>
      <c r="D12" s="301"/>
      <c r="E12" s="301"/>
      <c r="F12" s="301"/>
      <c r="G12" s="301"/>
      <c r="H12" s="302" t="str">
        <f>+'[1]PARA INFORME edit'!$C$12:$C$124</f>
        <v>m3</v>
      </c>
      <c r="I12" s="303"/>
      <c r="J12" s="297"/>
      <c r="K12" s="298"/>
      <c r="L12" s="298"/>
      <c r="M12" s="298"/>
      <c r="N12" s="298"/>
      <c r="O12" s="298"/>
      <c r="P12" s="298"/>
      <c r="Q12" s="298"/>
      <c r="R12" s="298"/>
      <c r="S12" s="298"/>
      <c r="T12" s="298"/>
      <c r="U12" s="298"/>
      <c r="V12" s="298"/>
      <c r="W12" s="298"/>
      <c r="X12" s="298"/>
      <c r="Y12" s="298"/>
      <c r="Z12" s="298"/>
      <c r="AA12" s="299"/>
      <c r="AB12" s="42"/>
      <c r="AC12" s="55"/>
      <c r="AD12" s="345" t="s">
        <v>28</v>
      </c>
      <c r="AE12" s="342"/>
      <c r="AF12" s="56"/>
      <c r="AG12" s="58"/>
      <c r="AH12" s="343">
        <v>0.7</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t="s">
        <v>27</v>
      </c>
      <c r="AE13" s="342"/>
      <c r="AF13" s="56"/>
      <c r="AG13" s="58"/>
      <c r="AH13" s="343">
        <v>0.37</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74</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(AH9+AH10+AH11)*AH12*AH13</f>
        <v>873.80902000000003</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64">
        <v>694</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179.80902000000003</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179.80902000000003</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N42:AO42"/>
    <mergeCell ref="B43:K43"/>
    <mergeCell ref="O43:Y43"/>
    <mergeCell ref="AD32:AI32"/>
    <mergeCell ref="AI37:AI38"/>
    <mergeCell ref="B39:M39"/>
    <mergeCell ref="Q39:AA39"/>
    <mergeCell ref="AD40:AH41"/>
    <mergeCell ref="AI40:AI41"/>
    <mergeCell ref="O41:Z41"/>
    <mergeCell ref="AH17:AI18"/>
    <mergeCell ref="AF20:AH20"/>
    <mergeCell ref="AF21:AG21"/>
    <mergeCell ref="AD22:AI25"/>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0AFB-A0DF-45E8-8144-D7D3E517B2C4}">
  <sheetPr>
    <tabColor rgb="FFFFC000"/>
    <pageSetUpPr fitToPage="1"/>
  </sheetPr>
  <dimension ref="A1:AW44"/>
  <sheetViews>
    <sheetView topLeftCell="A5" zoomScale="95" zoomScaleNormal="95" zoomScaleSheetLayoutView="95" workbookViewId="0">
      <selection activeCell="AF12" sqref="AF1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edit'!$E$123</f>
        <v>ACUED 4"</v>
      </c>
      <c r="AE9" s="347"/>
      <c r="AF9" s="80"/>
      <c r="AG9" s="81"/>
      <c r="AH9" s="348">
        <f>+'[1]PARA INFORME edit'!$E$128</f>
        <v>213.00701999999998</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edit'!$F$123</f>
        <v>ACUED 3"</v>
      </c>
      <c r="AE10" s="342"/>
      <c r="AF10" s="56"/>
      <c r="AG10" s="57"/>
      <c r="AH10" s="343">
        <f>+'[1]PARA INFORME edit'!$F$128</f>
        <v>2610.0722637500003</v>
      </c>
      <c r="AI10" s="344"/>
      <c r="AJ10" s="53"/>
      <c r="AK10" s="53"/>
      <c r="AL10" s="54"/>
    </row>
    <row r="11" spans="1:49" s="49" customFormat="1" ht="24.95" customHeight="1" x14ac:dyDescent="0.25">
      <c r="A11" s="285" t="s">
        <v>12</v>
      </c>
      <c r="B11" s="286"/>
      <c r="C11" s="286"/>
      <c r="D11" s="286"/>
      <c r="E11" s="286"/>
      <c r="F11" s="286"/>
      <c r="G11" s="286"/>
      <c r="H11" s="326" t="str">
        <f>+'[1]PARA INFORME edit'!$A$128</f>
        <v>2.3.3.3</v>
      </c>
      <c r="I11" s="327"/>
      <c r="J11" s="294" t="str">
        <f>+'[1]PARA INFORME edit'!$B$128</f>
        <v xml:space="preserve">Llenos con material de préstamo en LIMO/ARENILLA, compactados mecánicamente hasta obtener una densidad del 100% de la máxima obtenida en el ensayo del próctor modificado. </v>
      </c>
      <c r="K11" s="295"/>
      <c r="L11" s="295"/>
      <c r="M11" s="295"/>
      <c r="N11" s="295"/>
      <c r="O11" s="295"/>
      <c r="P11" s="295"/>
      <c r="Q11" s="295"/>
      <c r="R11" s="295"/>
      <c r="S11" s="295"/>
      <c r="T11" s="295"/>
      <c r="U11" s="295"/>
      <c r="V11" s="295"/>
      <c r="W11" s="295"/>
      <c r="X11" s="295"/>
      <c r="Y11" s="295"/>
      <c r="Z11" s="295"/>
      <c r="AA11" s="296"/>
      <c r="AB11" s="42"/>
      <c r="AC11" s="55"/>
      <c r="AD11" s="341" t="str">
        <f>+'[1]PARA INFORME edit'!$G$123</f>
        <v>ACUED 1/2"</v>
      </c>
      <c r="AE11" s="342"/>
      <c r="AF11" s="56"/>
      <c r="AG11" s="58"/>
      <c r="AH11" s="343">
        <f>+'[1]PARA INFORME edit'!$G$128</f>
        <v>340.66915299999999</v>
      </c>
      <c r="AI11" s="344"/>
      <c r="AJ11" s="53"/>
      <c r="AK11" s="53"/>
      <c r="AL11" s="54"/>
    </row>
    <row r="12" spans="1:49" s="49" customFormat="1" ht="24.95" customHeight="1" x14ac:dyDescent="0.25">
      <c r="A12" s="300" t="s">
        <v>13</v>
      </c>
      <c r="B12" s="301"/>
      <c r="C12" s="301"/>
      <c r="D12" s="301"/>
      <c r="E12" s="301"/>
      <c r="F12" s="301"/>
      <c r="G12" s="301"/>
      <c r="H12" s="302" t="str">
        <f>+'[1]PARA INFORME edit'!$C$12:$C$128</f>
        <v>m3</v>
      </c>
      <c r="I12" s="303"/>
      <c r="J12" s="297"/>
      <c r="K12" s="298"/>
      <c r="L12" s="298"/>
      <c r="M12" s="298"/>
      <c r="N12" s="298"/>
      <c r="O12" s="298"/>
      <c r="P12" s="298"/>
      <c r="Q12" s="298"/>
      <c r="R12" s="298"/>
      <c r="S12" s="298"/>
      <c r="T12" s="298"/>
      <c r="U12" s="298"/>
      <c r="V12" s="298"/>
      <c r="W12" s="298"/>
      <c r="X12" s="298"/>
      <c r="Y12" s="298"/>
      <c r="Z12" s="298"/>
      <c r="AA12" s="299"/>
      <c r="AB12" s="42"/>
      <c r="AC12" s="55"/>
      <c r="AD12" s="345" t="s">
        <v>28</v>
      </c>
      <c r="AE12" s="342"/>
      <c r="AF12" s="56"/>
      <c r="AG12" s="58"/>
      <c r="AH12" s="343">
        <v>0.6</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t="s">
        <v>27</v>
      </c>
      <c r="AE13" s="342"/>
      <c r="AF13" s="56"/>
      <c r="AG13" s="58"/>
      <c r="AH13" s="343">
        <v>0.3</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74</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(AH9+AH10+AH11)*AH12*AH13</f>
        <v>569.47471861500003</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64">
        <v>498</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71.474718615000029</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+(AH9+AH10+AH11)*AH12*AH13</f>
        <v>569.47471861500003</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G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CA7E-81F0-4A59-BA8C-EACDA8339C0A}">
  <sheetPr>
    <tabColor rgb="FFFFC000"/>
    <pageSetUpPr fitToPage="1"/>
  </sheetPr>
  <dimension ref="A1:AW44"/>
  <sheetViews>
    <sheetView topLeftCell="A10" zoomScale="95" zoomScaleNormal="95" zoomScaleSheetLayoutView="95" workbookViewId="0">
      <selection activeCell="AD25" sqref="AD25: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edit'!$E$141+'[1]PARA INFORME edit'!$E$182</f>
        <v>321.27</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edit'!$F$141</f>
        <v>0</v>
      </c>
      <c r="AI10" s="344"/>
      <c r="AJ10" s="53"/>
      <c r="AK10" s="53"/>
      <c r="AL10" s="54"/>
    </row>
    <row r="11" spans="1:49" s="49" customFormat="1" ht="24.95" customHeight="1" x14ac:dyDescent="0.25">
      <c r="A11" s="285" t="s">
        <v>12</v>
      </c>
      <c r="B11" s="286"/>
      <c r="C11" s="286"/>
      <c r="D11" s="286"/>
      <c r="E11" s="286"/>
      <c r="F11" s="286"/>
      <c r="G11" s="286"/>
      <c r="H11" s="326" t="str">
        <f>+'[1]PARA INFORME edit'!$A$140</f>
        <v>2.3.5.3</v>
      </c>
      <c r="I11" s="327"/>
      <c r="J11" s="294" t="str">
        <f>+'[1]PARA INFORME edit'!$B$140</f>
        <v xml:space="preserve">S.T.I. de Tubería PEAD-PN10-RDE17 de Ø4" (110 mm) </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edit'!$G$141</f>
        <v>0</v>
      </c>
      <c r="AI11" s="344"/>
      <c r="AJ11" s="53"/>
      <c r="AK11" s="53"/>
      <c r="AL11" s="54"/>
    </row>
    <row r="12" spans="1:49" s="49" customFormat="1" ht="24.95" customHeight="1" x14ac:dyDescent="0.25">
      <c r="A12" s="300" t="s">
        <v>13</v>
      </c>
      <c r="B12" s="301"/>
      <c r="C12" s="301"/>
      <c r="D12" s="301"/>
      <c r="E12" s="301"/>
      <c r="F12" s="301"/>
      <c r="G12" s="301"/>
      <c r="H12" s="302" t="str">
        <f>+'[1]PARA INFORME edit'!$C$140</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edit'!$H$141</f>
        <v>0</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edit'!$I$141</f>
        <v>0</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edit'!$J$141</f>
        <v>0</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edit'!$K$141</f>
        <v>0</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edit'!$L$141</f>
        <v>0</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edit'!$M$141</f>
        <v>0</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edit'!$N$141</f>
        <v>0</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edit'!$O$141</f>
        <v>0</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edit'!$P$141</f>
        <v>0</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edit'!$Q$141</f>
        <v>0</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edit'!$R$141</f>
        <v>0</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edit'!$S$141</f>
        <v>0</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3">
        <f>SUM(AH9:AI23)</f>
        <v>321.27</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t="s">
        <v>52</v>
      </c>
      <c r="AG28" s="363"/>
      <c r="AH28" s="363"/>
      <c r="AI28" s="132">
        <v>194</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53</v>
      </c>
      <c r="AG29" s="363"/>
      <c r="AH29" s="161"/>
      <c r="AI29" s="163">
        <f>AI27-AI28</f>
        <v>127.26999999999998</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127.26999999999998</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G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3B9F-D337-4FC6-B43A-E082B5AC3A0B}">
  <sheetPr>
    <tabColor rgb="FFFFC000"/>
    <pageSetUpPr fitToPage="1"/>
  </sheetPr>
  <dimension ref="A1:AW44"/>
  <sheetViews>
    <sheetView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edit'!$E$117</f>
        <v>diag</v>
      </c>
      <c r="AE9" s="347"/>
      <c r="AF9" s="80" t="s">
        <v>76</v>
      </c>
      <c r="AG9" s="81"/>
      <c r="AH9" s="348">
        <v>28</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edit'!$A$142</f>
        <v>2.3.5.4</v>
      </c>
      <c r="I11" s="327"/>
      <c r="J11" s="294" t="str">
        <f>+'[1]PARA INFORME edit'!$B$142</f>
        <v>S.T.I. de CODO45 PEAD-PN16(Ø3"-90mm)X45</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edit'!$C$142</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28</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32">
        <v>4</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24</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24</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G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A9123-AC04-4634-A10C-A7FEF8896EE6}">
  <sheetPr>
    <tabColor rgb="FFFFC000"/>
    <pageSetUpPr fitToPage="1"/>
  </sheetPr>
  <dimension ref="A1:AW44"/>
  <sheetViews>
    <sheetView zoomScale="95" zoomScaleNormal="95" zoomScaleSheetLayoutView="95" workbookViewId="0">
      <selection activeCell="AC7" sqref="AC7:AL2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edit'!$E$117</f>
        <v>diag</v>
      </c>
      <c r="AE9" s="347"/>
      <c r="AF9" s="80" t="s">
        <v>76</v>
      </c>
      <c r="AG9" s="81"/>
      <c r="AH9" s="348">
        <v>11</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edit'!$A$147</f>
        <v>2.3.5.7</v>
      </c>
      <c r="I11" s="327"/>
      <c r="J11" s="294" t="str">
        <f>+'[1]PARA INFORME edit'!$B$147</f>
        <v>S.T.I. de TEE PEAD-PN16(Ø4"-110mm)</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edit'!$C$147</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11</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32">
        <v>10</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1</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G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3DA9A-D0C0-408F-B8DA-07773F196CCA}">
  <sheetPr>
    <tabColor rgb="FFFFC000"/>
    <pageSetUpPr fitToPage="1"/>
  </sheetPr>
  <dimension ref="A1:AW44"/>
  <sheetViews>
    <sheetView topLeftCell="A3"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edit'!$E$117</f>
        <v>diag</v>
      </c>
      <c r="AE9" s="347"/>
      <c r="AF9" s="80" t="s">
        <v>76</v>
      </c>
      <c r="AG9" s="81"/>
      <c r="AH9" s="348">
        <v>10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
        <v>78</v>
      </c>
      <c r="I11" s="327"/>
      <c r="J11" s="294" t="s">
        <v>77</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edit'!$C$149</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10</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32">
        <v>0</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10</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79</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322"/>
      <c r="AE26" s="322"/>
      <c r="AF26" s="322"/>
      <c r="AG26" s="322"/>
      <c r="AH26" s="322"/>
      <c r="AI26" s="322"/>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322"/>
      <c r="AE27" s="322"/>
      <c r="AF27" s="322"/>
      <c r="AG27" s="322"/>
      <c r="AH27" s="322"/>
      <c r="AI27" s="322"/>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322"/>
      <c r="AE28" s="322"/>
      <c r="AF28" s="322"/>
      <c r="AG28" s="322"/>
      <c r="AH28" s="322"/>
      <c r="AI28" s="322"/>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c r="AE29" s="322"/>
      <c r="AF29" s="322"/>
      <c r="AG29" s="322"/>
      <c r="AH29" s="322"/>
      <c r="AI29" s="322"/>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SUM(AH9:AI15)</f>
        <v>10</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AH17:AI18"/>
    <mergeCell ref="AF20:AH20"/>
    <mergeCell ref="AF21:AG21"/>
    <mergeCell ref="AD22:AI29"/>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CDD6-CB1B-4BCE-A618-7866E2C9F7B0}">
  <sheetPr>
    <tabColor rgb="FFFFC000"/>
    <pageSetUpPr fitToPage="1"/>
  </sheetPr>
  <dimension ref="A1:AW44"/>
  <sheetViews>
    <sheetView topLeftCell="A21"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9.140625" style="1" customWidth="1"/>
    <col min="35" max="35" width="8.85546875" style="1" customWidth="1"/>
    <col min="36" max="36" width="10.5703125" style="1" customWidth="1"/>
    <col min="37" max="37" width="4.7109375" style="1" hidden="1" customWidth="1"/>
    <col min="38" max="38" width="4" style="1" customWidth="1"/>
    <col min="39" max="39" width="5.28515625" style="1" customWidth="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113"/>
      <c r="AD7" s="320" t="s">
        <v>6</v>
      </c>
      <c r="AE7" s="320"/>
      <c r="AF7" s="320"/>
      <c r="AG7" s="320"/>
      <c r="AH7" s="320"/>
      <c r="AI7" s="320"/>
      <c r="AJ7" s="114"/>
      <c r="AK7" s="114"/>
      <c r="AL7" s="35"/>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24" t="s">
        <v>45</v>
      </c>
      <c r="AE8" s="324"/>
      <c r="AF8" s="324"/>
      <c r="AG8" s="87"/>
      <c r="AH8" s="88"/>
      <c r="AI8" s="88"/>
      <c r="AJ8" s="116" t="s">
        <v>60</v>
      </c>
      <c r="AK8" s="53"/>
      <c r="AL8" s="54"/>
    </row>
    <row r="9" spans="1:49" s="49" customFormat="1" ht="12" x14ac:dyDescent="0.2">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107"/>
      <c r="AE9" s="106"/>
      <c r="AF9" s="89" t="s">
        <v>33</v>
      </c>
      <c r="AG9" s="89" t="s">
        <v>34</v>
      </c>
      <c r="AH9" s="90" t="s">
        <v>35</v>
      </c>
      <c r="AI9" s="89" t="s">
        <v>36</v>
      </c>
      <c r="AJ9" s="115">
        <v>3.14</v>
      </c>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90" t="s">
        <v>37</v>
      </c>
      <c r="AE10" s="90">
        <v>0.16</v>
      </c>
      <c r="AF10" s="91">
        <v>873</v>
      </c>
      <c r="AG10" s="91">
        <v>0.5</v>
      </c>
      <c r="AH10" s="92">
        <v>1.2</v>
      </c>
      <c r="AI10" s="93">
        <f>AF10*AG10*AH10</f>
        <v>523.79999999999995</v>
      </c>
      <c r="AJ10" s="115">
        <f>AJ9*(0.08*0.08)*AF10</f>
        <v>17.543808000000002</v>
      </c>
      <c r="AK10" s="53"/>
      <c r="AL10" s="54"/>
    </row>
    <row r="11" spans="1:49" s="49" customFormat="1" ht="24.95" customHeight="1" x14ac:dyDescent="0.2">
      <c r="A11" s="285" t="s">
        <v>12</v>
      </c>
      <c r="B11" s="286"/>
      <c r="C11" s="286"/>
      <c r="D11" s="286"/>
      <c r="E11" s="286"/>
      <c r="F11" s="286"/>
      <c r="G11" s="286"/>
      <c r="H11" s="326" t="str">
        <f>+'[1]PARA INFORME edit'!$A$19</f>
        <v>2.1.3.6</v>
      </c>
      <c r="I11" s="327"/>
      <c r="J11" s="294" t="str">
        <f>+'[1]PARA INFORME edit'!$B$19</f>
        <v>Llenos en material proveniente DE LA EXCAVACION, compactados mecánicamente hasta obtener una densidad del 95% de la máxima obtenida en el ensayo del Proctor Modificado.</v>
      </c>
      <c r="K11" s="295"/>
      <c r="L11" s="295"/>
      <c r="M11" s="295"/>
      <c r="N11" s="295"/>
      <c r="O11" s="295"/>
      <c r="P11" s="295"/>
      <c r="Q11" s="295"/>
      <c r="R11" s="295"/>
      <c r="S11" s="295"/>
      <c r="T11" s="295"/>
      <c r="U11" s="295"/>
      <c r="V11" s="295"/>
      <c r="W11" s="295"/>
      <c r="X11" s="295"/>
      <c r="Y11" s="295"/>
      <c r="Z11" s="295"/>
      <c r="AA11" s="296"/>
      <c r="AB11" s="42"/>
      <c r="AC11" s="55"/>
      <c r="AD11" s="90" t="s">
        <v>38</v>
      </c>
      <c r="AE11" s="90">
        <v>0.25</v>
      </c>
      <c r="AF11" s="91">
        <v>253</v>
      </c>
      <c r="AG11" s="91">
        <v>0.5</v>
      </c>
      <c r="AH11" s="92">
        <v>1.2</v>
      </c>
      <c r="AI11" s="93">
        <f>AF11*AG11*AH11</f>
        <v>151.79999999999998</v>
      </c>
      <c r="AJ11" s="115">
        <f>AJ9*(0.125*0.125)*AF11</f>
        <v>12.412812500000001</v>
      </c>
      <c r="AK11" s="53"/>
      <c r="AL11" s="54"/>
    </row>
    <row r="12" spans="1:49" s="49" customFormat="1" ht="24.95" customHeight="1" x14ac:dyDescent="0.25">
      <c r="A12" s="300" t="s">
        <v>13</v>
      </c>
      <c r="B12" s="301"/>
      <c r="C12" s="301"/>
      <c r="D12" s="301"/>
      <c r="E12" s="301"/>
      <c r="F12" s="301"/>
      <c r="G12" s="301"/>
      <c r="H12" s="302" t="str">
        <f>+'[1]PARA INFORME edit'!$C$19</f>
        <v>m3</v>
      </c>
      <c r="I12" s="303"/>
      <c r="J12" s="297"/>
      <c r="K12" s="298"/>
      <c r="L12" s="298"/>
      <c r="M12" s="298"/>
      <c r="N12" s="298"/>
      <c r="O12" s="298"/>
      <c r="P12" s="298"/>
      <c r="Q12" s="298"/>
      <c r="R12" s="298"/>
      <c r="S12" s="298"/>
      <c r="T12" s="298"/>
      <c r="U12" s="298"/>
      <c r="V12" s="298"/>
      <c r="W12" s="298"/>
      <c r="X12" s="298"/>
      <c r="Y12" s="298"/>
      <c r="Z12" s="298"/>
      <c r="AA12" s="299"/>
      <c r="AB12" s="42"/>
      <c r="AC12" s="55"/>
      <c r="AD12" s="103" t="s">
        <v>39</v>
      </c>
      <c r="AE12" s="103">
        <v>0.315</v>
      </c>
      <c r="AF12" s="91">
        <v>582</v>
      </c>
      <c r="AG12" s="91">
        <v>0.6</v>
      </c>
      <c r="AH12" s="91">
        <v>1.2</v>
      </c>
      <c r="AI12" s="104">
        <f t="shared" ref="AI12:AI17" si="0">AF12*AG12*AH12</f>
        <v>419.03999999999996</v>
      </c>
      <c r="AJ12" s="115">
        <v>45.045554519999996</v>
      </c>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0" t="s">
        <v>40</v>
      </c>
      <c r="AE13" s="90">
        <v>0.4</v>
      </c>
      <c r="AF13" s="91">
        <v>517</v>
      </c>
      <c r="AG13" s="91">
        <v>0.8</v>
      </c>
      <c r="AH13" s="92">
        <v>1.2</v>
      </c>
      <c r="AI13" s="93">
        <f t="shared" si="0"/>
        <v>496.32</v>
      </c>
      <c r="AJ13" s="115">
        <v>64.935200000000009</v>
      </c>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90" t="s">
        <v>41</v>
      </c>
      <c r="AE14" s="90">
        <v>0.5</v>
      </c>
      <c r="AF14" s="91">
        <v>555</v>
      </c>
      <c r="AG14" s="91">
        <v>1</v>
      </c>
      <c r="AH14" s="92">
        <v>1.2</v>
      </c>
      <c r="AI14" s="93">
        <f t="shared" si="0"/>
        <v>666</v>
      </c>
      <c r="AJ14" s="115">
        <v>108.91875</v>
      </c>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90" t="s">
        <v>42</v>
      </c>
      <c r="AE15" s="90">
        <v>0.6</v>
      </c>
      <c r="AF15" s="91">
        <v>169</v>
      </c>
      <c r="AG15" s="91">
        <v>1.2</v>
      </c>
      <c r="AH15" s="92">
        <v>1.2</v>
      </c>
      <c r="AI15" s="93">
        <f t="shared" si="0"/>
        <v>243.35999999999996</v>
      </c>
      <c r="AJ15" s="115">
        <v>47.759400000000007</v>
      </c>
      <c r="AK15" s="72"/>
      <c r="AL15" s="60"/>
      <c r="AP15" s="49"/>
      <c r="AQ15" s="49"/>
      <c r="AR15" s="49"/>
      <c r="AS15" s="49"/>
      <c r="AT15" s="49"/>
      <c r="AU15" s="49"/>
      <c r="AV15" s="49"/>
      <c r="AW15" s="49"/>
    </row>
    <row r="16" spans="1:49" ht="12.75" customHeight="1" x14ac:dyDescent="0.2">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90" t="s">
        <v>43</v>
      </c>
      <c r="AE16" s="90">
        <v>0.76</v>
      </c>
      <c r="AF16" s="91">
        <v>73</v>
      </c>
      <c r="AG16" s="91">
        <v>1.5</v>
      </c>
      <c r="AH16" s="92">
        <v>1.2</v>
      </c>
      <c r="AI16" s="93">
        <f t="shared" si="0"/>
        <v>131.4</v>
      </c>
      <c r="AJ16" s="115">
        <v>33.099368000000005</v>
      </c>
      <c r="AK16" s="17"/>
      <c r="AL16" s="17"/>
      <c r="AP16" s="3"/>
      <c r="AQ16" s="39"/>
      <c r="AR16" s="3"/>
      <c r="AS16" s="3"/>
      <c r="AT16" s="3"/>
      <c r="AU16" s="3"/>
      <c r="AV16" s="3"/>
      <c r="AW16" s="3"/>
    </row>
    <row r="17" spans="1:49" ht="12.75" customHeight="1" x14ac:dyDescent="0.2">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90" t="s">
        <v>44</v>
      </c>
      <c r="AE17" s="90">
        <v>0.9</v>
      </c>
      <c r="AF17" s="91">
        <v>109</v>
      </c>
      <c r="AG17" s="91">
        <v>1.6</v>
      </c>
      <c r="AH17" s="92">
        <v>1.2</v>
      </c>
      <c r="AI17" s="93">
        <f t="shared" si="0"/>
        <v>209.28</v>
      </c>
      <c r="AJ17" s="115">
        <v>69.30765000000001</v>
      </c>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E18" s="84"/>
      <c r="AF18" s="84"/>
      <c r="AG18" s="331" t="s">
        <v>57</v>
      </c>
      <c r="AH18" s="331"/>
      <c r="AI18" s="112">
        <f>SUM(AI10:AI17)</f>
        <v>2841.0000000000005</v>
      </c>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84"/>
      <c r="AE19" s="84"/>
      <c r="AF19" s="84"/>
      <c r="AG19" s="331" t="s">
        <v>58</v>
      </c>
      <c r="AH19" s="331"/>
      <c r="AI19" s="112">
        <v>402.16</v>
      </c>
      <c r="AJ19" s="112">
        <f>SUM(AJ9:AJ17)</f>
        <v>402.1625430200001</v>
      </c>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84"/>
      <c r="AE20" s="84"/>
      <c r="AF20" s="84"/>
      <c r="AG20" s="331" t="s">
        <v>59</v>
      </c>
      <c r="AH20" s="331"/>
      <c r="AI20" s="119">
        <f>AI18-AI19</f>
        <v>2438.8400000000006</v>
      </c>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24" t="s">
        <v>46</v>
      </c>
      <c r="AE21" s="324"/>
      <c r="AF21" s="324"/>
      <c r="AG21" s="84"/>
      <c r="AH21" s="84"/>
      <c r="AI21" s="84"/>
      <c r="AJ21" s="2"/>
      <c r="AK21" s="2"/>
      <c r="AL21" s="17"/>
      <c r="AO21" s="18"/>
      <c r="AP21" s="3"/>
      <c r="AQ21" s="3"/>
      <c r="AR21" s="3"/>
      <c r="AS21" s="3"/>
      <c r="AT21" s="3"/>
      <c r="AU21" s="3"/>
      <c r="AV21" s="3"/>
      <c r="AW21" s="3"/>
    </row>
    <row r="22" spans="1:49" ht="12.75" customHeight="1" x14ac:dyDescent="0.2">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89"/>
      <c r="AE22" s="89"/>
      <c r="AF22" s="117"/>
      <c r="AG22" s="117"/>
      <c r="AH22" s="117"/>
      <c r="AI22" s="117"/>
      <c r="AJ22" s="90" t="s">
        <v>61</v>
      </c>
      <c r="AK22" s="2"/>
      <c r="AL22" s="17"/>
      <c r="AO22" s="18"/>
      <c r="AP22" s="3"/>
      <c r="AQ22" s="3"/>
      <c r="AR22" s="3"/>
      <c r="AS22" s="3"/>
      <c r="AT22" s="3"/>
      <c r="AU22" s="3"/>
      <c r="AV22" s="3"/>
      <c r="AW22" s="3"/>
    </row>
    <row r="23" spans="1:49" ht="12.75" customHeight="1" x14ac:dyDescent="0.2">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2" t="s">
        <v>33</v>
      </c>
      <c r="AE23" s="333"/>
      <c r="AF23" s="334"/>
      <c r="AG23" s="89" t="s">
        <v>34</v>
      </c>
      <c r="AH23" s="89" t="s">
        <v>35</v>
      </c>
      <c r="AI23" s="89" t="s">
        <v>36</v>
      </c>
      <c r="AJ23" s="118">
        <v>3.14</v>
      </c>
      <c r="AK23" s="2"/>
      <c r="AL23" s="17"/>
      <c r="AO23" s="18"/>
      <c r="AP23" s="3"/>
      <c r="AQ23" s="3"/>
      <c r="AR23" s="3"/>
      <c r="AS23" s="3"/>
      <c r="AT23" s="3"/>
      <c r="AU23" s="3"/>
      <c r="AV23" s="3"/>
      <c r="AW23" s="3"/>
    </row>
    <row r="24" spans="1:49" ht="12.75" customHeight="1" x14ac:dyDescent="0.2">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95" t="s">
        <v>37</v>
      </c>
      <c r="AE24" s="90">
        <v>0.16</v>
      </c>
      <c r="AF24" s="96">
        <v>754</v>
      </c>
      <c r="AG24" s="96">
        <v>0.5</v>
      </c>
      <c r="AH24" s="97">
        <v>1.2</v>
      </c>
      <c r="AI24" s="93">
        <f>AF24*AG24*AH24</f>
        <v>452.4</v>
      </c>
      <c r="AJ24" s="115">
        <f>AJ23*(0.08*0.08)*AF24</f>
        <v>15.152384000000001</v>
      </c>
      <c r="AK24" s="2"/>
      <c r="AL24" s="17"/>
      <c r="AO24" s="18"/>
      <c r="AP24" s="3"/>
      <c r="AQ24" s="3"/>
      <c r="AR24" s="3"/>
      <c r="AS24" s="3"/>
      <c r="AT24" s="3"/>
      <c r="AU24" s="3"/>
      <c r="AV24" s="3"/>
      <c r="AW24" s="3"/>
    </row>
    <row r="25" spans="1:49" ht="12.75" customHeight="1" x14ac:dyDescent="0.2">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95" t="s">
        <v>47</v>
      </c>
      <c r="AE25" s="90">
        <v>0.2</v>
      </c>
      <c r="AF25" s="96">
        <v>1520</v>
      </c>
      <c r="AG25" s="96">
        <v>0.5</v>
      </c>
      <c r="AH25" s="97">
        <v>1.2</v>
      </c>
      <c r="AI25" s="93">
        <f>AF25*AG25*AH25</f>
        <v>912</v>
      </c>
      <c r="AJ25" s="115">
        <f>AJ23*(0.2*0.2)*AF25</f>
        <v>190.91200000000003</v>
      </c>
      <c r="AK25" s="2"/>
      <c r="AL25" s="17"/>
      <c r="AO25" s="18"/>
      <c r="AP25" s="3"/>
      <c r="AQ25" s="3"/>
      <c r="AR25" s="3"/>
      <c r="AS25" s="3"/>
      <c r="AT25" s="3"/>
      <c r="AU25" s="3"/>
      <c r="AV25" s="3"/>
      <c r="AW25" s="3"/>
    </row>
    <row r="26" spans="1:49" ht="12.75" customHeight="1" x14ac:dyDescent="0.2">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95" t="s">
        <v>38</v>
      </c>
      <c r="AE26" s="90">
        <v>0.25</v>
      </c>
      <c r="AF26" s="96">
        <v>336</v>
      </c>
      <c r="AG26" s="96">
        <v>0.5</v>
      </c>
      <c r="AH26" s="97">
        <v>1.2</v>
      </c>
      <c r="AI26" s="93">
        <f t="shared" ref="AI26" si="1">AF26*AG26*AH26</f>
        <v>201.6</v>
      </c>
      <c r="AJ26" s="115">
        <f>AJ23*(0.25*0.25)*AF26</f>
        <v>65.94</v>
      </c>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331" t="s">
        <v>57</v>
      </c>
      <c r="AH27" s="331"/>
      <c r="AI27" s="112">
        <f>SUM(AI24:AI26)</f>
        <v>1566</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331" t="s">
        <v>58</v>
      </c>
      <c r="AH28" s="331"/>
      <c r="AI28" s="112">
        <f>AJ28</f>
        <v>272.00438400000007</v>
      </c>
      <c r="AJ28" s="112">
        <f>SUM(AJ24:AJ26)</f>
        <v>272.00438400000007</v>
      </c>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331" t="s">
        <v>59</v>
      </c>
      <c r="AH29" s="331"/>
      <c r="AI29" s="119">
        <f>AI27-AI28</f>
        <v>1293.9956159999999</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4" t="s">
        <v>48</v>
      </c>
      <c r="AE30" s="324"/>
      <c r="AF30" s="324"/>
      <c r="AG30" s="84"/>
      <c r="AH30" s="84"/>
      <c r="AI30" s="84"/>
      <c r="AJ30" s="2"/>
      <c r="AK30" s="2"/>
      <c r="AL30" s="17"/>
      <c r="AO30" s="18"/>
      <c r="AP30" s="3"/>
      <c r="AQ30" s="3"/>
      <c r="AR30" s="3"/>
      <c r="AS30" s="3"/>
      <c r="AT30" s="3"/>
      <c r="AU30" s="3"/>
      <c r="AV30" s="3"/>
      <c r="AW30" s="3"/>
    </row>
    <row r="31" spans="1:49" ht="12.75" customHeight="1" x14ac:dyDescent="0.2">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98" t="s">
        <v>33</v>
      </c>
      <c r="AG31" s="98" t="s">
        <v>49</v>
      </c>
      <c r="AH31" s="98" t="s">
        <v>50</v>
      </c>
      <c r="AI31" s="99" t="s">
        <v>51</v>
      </c>
      <c r="AJ31" s="120" t="s">
        <v>62</v>
      </c>
      <c r="AK31" s="2"/>
      <c r="AL31" s="17"/>
      <c r="AP31" s="3"/>
      <c r="AQ31" s="3"/>
      <c r="AR31" s="3"/>
      <c r="AS31" s="3"/>
      <c r="AT31" s="3"/>
      <c r="AU31" s="3"/>
      <c r="AV31" s="3"/>
      <c r="AW31" s="3"/>
    </row>
    <row r="32" spans="1:49" ht="12.75" customHeight="1" x14ac:dyDescent="0.2">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112"/>
      <c r="AE32" s="112"/>
      <c r="AF32" s="91">
        <v>715</v>
      </c>
      <c r="AG32" s="91">
        <v>0.35</v>
      </c>
      <c r="AH32" s="92">
        <v>1.2</v>
      </c>
      <c r="AI32" s="92">
        <f>AF32*AG32*AH32</f>
        <v>300.29999999999995</v>
      </c>
      <c r="AJ32" s="92">
        <v>200.2</v>
      </c>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112"/>
      <c r="AE33" s="112"/>
      <c r="AG33" s="331" t="s">
        <v>59</v>
      </c>
      <c r="AH33" s="331"/>
      <c r="AI33" s="119">
        <f>AJ32</f>
        <v>200.2</v>
      </c>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12"/>
      <c r="AE34" s="112"/>
      <c r="AF34" s="335"/>
      <c r="AG34" s="335"/>
      <c r="AH34" s="335"/>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12"/>
      <c r="AE35" s="112"/>
      <c r="AF35" s="325" t="s">
        <v>15</v>
      </c>
      <c r="AG35" s="325"/>
      <c r="AH35" s="325"/>
      <c r="AI35" s="112">
        <f>AI20+AI29+AI33</f>
        <v>3933.0356160000001</v>
      </c>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325" t="s">
        <v>52</v>
      </c>
      <c r="AG36" s="325"/>
      <c r="AH36" s="325"/>
      <c r="AI36" s="112">
        <v>239</v>
      </c>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325" t="s">
        <v>53</v>
      </c>
      <c r="AG37" s="325"/>
      <c r="AH37" s="325"/>
      <c r="AI37" s="121">
        <f>AI35-AI36</f>
        <v>3694.0356160000001</v>
      </c>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12"/>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AI37</f>
        <v>3694.0356160000001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53">
    <mergeCell ref="A8:G8"/>
    <mergeCell ref="H8:AA8"/>
    <mergeCell ref="A1:E3"/>
    <mergeCell ref="F1:AL2"/>
    <mergeCell ref="F3:AE3"/>
    <mergeCell ref="AF3:AG3"/>
    <mergeCell ref="AH3:AL3"/>
    <mergeCell ref="A5:G5"/>
    <mergeCell ref="H5:AA5"/>
    <mergeCell ref="A6:G6"/>
    <mergeCell ref="H6:AA6"/>
    <mergeCell ref="A7:G7"/>
    <mergeCell ref="H7:AA7"/>
    <mergeCell ref="AD8:AF8"/>
    <mergeCell ref="A14:AA14"/>
    <mergeCell ref="A9:G9"/>
    <mergeCell ref="H9:AA9"/>
    <mergeCell ref="A10:G10"/>
    <mergeCell ref="H10:AA10"/>
    <mergeCell ref="A11:G11"/>
    <mergeCell ref="H11:I11"/>
    <mergeCell ref="J11:AA12"/>
    <mergeCell ref="A12:G12"/>
    <mergeCell ref="H12:I12"/>
    <mergeCell ref="AD42:AH42"/>
    <mergeCell ref="AN42:AO42"/>
    <mergeCell ref="B43:K43"/>
    <mergeCell ref="O43:Y43"/>
    <mergeCell ref="B39:M39"/>
    <mergeCell ref="Q39:AA39"/>
    <mergeCell ref="AD40:AH41"/>
    <mergeCell ref="AI40:AI41"/>
    <mergeCell ref="O41:Z41"/>
    <mergeCell ref="B44:I44"/>
    <mergeCell ref="L44:S44"/>
    <mergeCell ref="U44:Z44"/>
    <mergeCell ref="B42:M42"/>
    <mergeCell ref="O42:Z42"/>
    <mergeCell ref="AG18:AH18"/>
    <mergeCell ref="AG19:AH19"/>
    <mergeCell ref="AG20:AH20"/>
    <mergeCell ref="AD7:AI7"/>
    <mergeCell ref="AF36:AH36"/>
    <mergeCell ref="AD21:AF21"/>
    <mergeCell ref="AF37:AH37"/>
    <mergeCell ref="AG33:AH33"/>
    <mergeCell ref="AD23:AF23"/>
    <mergeCell ref="AG27:AH27"/>
    <mergeCell ref="AG28:AH28"/>
    <mergeCell ref="AD30:AF30"/>
    <mergeCell ref="AF34:AH34"/>
    <mergeCell ref="AF35:AH35"/>
    <mergeCell ref="AG29:AH29"/>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037BE-AF22-4030-AFBA-DCD312513333}">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edit'!$E$117</f>
        <v>diag</v>
      </c>
      <c r="AE9" s="347"/>
      <c r="AF9" s="80" t="s">
        <v>76</v>
      </c>
      <c r="AG9" s="81"/>
      <c r="AH9" s="348">
        <v>18</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edit'!$A$149</f>
        <v>2.3.5.9</v>
      </c>
      <c r="I11" s="327"/>
      <c r="J11" s="294" t="str">
        <f>+'[1]PARA INFORME edit'!$B$149</f>
        <v>S.T.I. de FLANCHE UNIVERSAL PEAD-PN16(Ø4"-110mm)</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edit'!$C$149</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18</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32">
        <v>10</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8</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8</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G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D652-E6E0-4596-A7DC-B7E5E2A85058}">
  <sheetPr>
    <tabColor rgb="FFFFC000"/>
    <pageSetUpPr fitToPage="1"/>
  </sheetPr>
  <dimension ref="A1:AW44"/>
  <sheetViews>
    <sheetView topLeftCell="A8" zoomScale="95" zoomScaleNormal="95" zoomScaleSheetLayoutView="95" workbookViewId="0">
      <selection activeCell="AC7" sqref="AC7:AL2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edit'!$E$117</f>
        <v>diag</v>
      </c>
      <c r="AE9" s="347"/>
      <c r="AF9" s="80" t="s">
        <v>76</v>
      </c>
      <c r="AG9" s="81"/>
      <c r="AH9" s="348">
        <v>6</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edit'!$A$151</f>
        <v>2.3.5.11</v>
      </c>
      <c r="I11" s="327"/>
      <c r="J11" s="294" t="str">
        <f>+'[1]PARA INFORME edit'!$B$151</f>
        <v>S.T.I. de VALVULA COMPUERTA HD EXTREMO BRIDA -Ø4"</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edit'!$C$151</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6</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t="s">
        <v>52</v>
      </c>
      <c r="AG20" s="363"/>
      <c r="AH20" s="363"/>
      <c r="AI20" s="164">
        <v>5</v>
      </c>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53</v>
      </c>
      <c r="AG21" s="363"/>
      <c r="AH21" s="161"/>
      <c r="AI21" s="163">
        <f>AI19-AI20</f>
        <v>1</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G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005F-5561-49A7-A6E4-CF476C48F333}">
  <sheetPr>
    <tabColor rgb="FF92D050"/>
    <pageSetUpPr fitToPage="1"/>
  </sheetPr>
  <dimension ref="A1:AW44"/>
  <sheetViews>
    <sheetView zoomScale="95" zoomScaleNormal="95" zoomScaleSheetLayoutView="95" workbookViewId="0">
      <selection activeCell="AQ17" sqref="AQ17"/>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67" t="s">
        <v>82</v>
      </c>
      <c r="AE9" s="368"/>
      <c r="AF9" s="80"/>
      <c r="AG9" s="81" t="s">
        <v>80</v>
      </c>
      <c r="AH9" s="348">
        <v>25</v>
      </c>
      <c r="AI9" s="349"/>
      <c r="AJ9" s="53"/>
      <c r="AK9" s="53"/>
      <c r="AL9" s="54"/>
    </row>
    <row r="10" spans="1:49" s="49" customFormat="1" ht="15"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69"/>
      <c r="AE10" s="370"/>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edit'!$A$18</f>
        <v>OE4</v>
      </c>
      <c r="I11" s="327"/>
      <c r="J11" s="294" t="s">
        <v>192</v>
      </c>
      <c r="K11" s="295"/>
      <c r="L11" s="295"/>
      <c r="M11" s="295"/>
      <c r="N11" s="295"/>
      <c r="O11" s="295"/>
      <c r="P11" s="295"/>
      <c r="Q11" s="295"/>
      <c r="R11" s="295"/>
      <c r="S11" s="295"/>
      <c r="T11" s="295"/>
      <c r="U11" s="295"/>
      <c r="V11" s="295"/>
      <c r="W11" s="295"/>
      <c r="X11" s="295"/>
      <c r="Y11" s="295"/>
      <c r="Z11" s="295"/>
      <c r="AA11" s="296"/>
      <c r="AB11" s="42"/>
      <c r="AC11" s="55"/>
      <c r="AD11" s="369"/>
      <c r="AE11" s="370"/>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edit'!$C$18</f>
        <v>ml</v>
      </c>
      <c r="I12" s="303"/>
      <c r="J12" s="297"/>
      <c r="K12" s="298"/>
      <c r="L12" s="298"/>
      <c r="M12" s="298"/>
      <c r="N12" s="298"/>
      <c r="O12" s="298"/>
      <c r="P12" s="298"/>
      <c r="Q12" s="298"/>
      <c r="R12" s="298"/>
      <c r="S12" s="298"/>
      <c r="T12" s="298"/>
      <c r="U12" s="298"/>
      <c r="V12" s="298"/>
      <c r="W12" s="298"/>
      <c r="X12" s="298"/>
      <c r="Y12" s="298"/>
      <c r="Z12" s="298"/>
      <c r="AA12" s="299"/>
      <c r="AB12" s="42"/>
      <c r="AC12" s="55"/>
      <c r="AD12" s="371"/>
      <c r="AE12" s="37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25</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6"/>
      <c r="AG20" s="366"/>
      <c r="AH20" s="366"/>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7">
        <f>AI19-AI20</f>
        <v>25</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E22" s="130"/>
      <c r="AF22" s="165"/>
      <c r="AG22" s="165"/>
      <c r="AH22" s="165"/>
      <c r="AI22" s="166"/>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322" t="s">
        <v>54</v>
      </c>
      <c r="AE27" s="322"/>
      <c r="AF27" s="322"/>
      <c r="AG27" s="322"/>
      <c r="AH27" s="322"/>
      <c r="AI27" s="322"/>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322"/>
      <c r="AE28" s="322"/>
      <c r="AF28" s="322"/>
      <c r="AG28" s="322"/>
      <c r="AH28" s="322"/>
      <c r="AI28" s="322"/>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322"/>
      <c r="AE29" s="322"/>
      <c r="AF29" s="322"/>
      <c r="AG29" s="322"/>
      <c r="AH29" s="322"/>
      <c r="AI29" s="322"/>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SUM(AH9:AI15)</f>
        <v>25</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57">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H9:AI9"/>
    <mergeCell ref="A10:G10"/>
    <mergeCell ref="H10:AA10"/>
    <mergeCell ref="AH10:AI10"/>
    <mergeCell ref="AD9:AE12"/>
    <mergeCell ref="A11:G11"/>
    <mergeCell ref="H11:I11"/>
    <mergeCell ref="J11:AA12"/>
    <mergeCell ref="AH11:AI11"/>
    <mergeCell ref="A12:G12"/>
    <mergeCell ref="H12:I12"/>
    <mergeCell ref="AH12:AI12"/>
    <mergeCell ref="AD13:AE13"/>
    <mergeCell ref="AH13:AI13"/>
    <mergeCell ref="A14:AA14"/>
    <mergeCell ref="AD14:AE14"/>
    <mergeCell ref="AH14:AI14"/>
    <mergeCell ref="AH17:AI18"/>
    <mergeCell ref="AF20:AH20"/>
    <mergeCell ref="AD27:AI30"/>
    <mergeCell ref="AD15:AE15"/>
    <mergeCell ref="AH15:AI15"/>
    <mergeCell ref="AF21:AH21"/>
    <mergeCell ref="AN42:AO42"/>
    <mergeCell ref="B43:K43"/>
    <mergeCell ref="O43:Y43"/>
    <mergeCell ref="AD32:AI32"/>
    <mergeCell ref="AI37:AI38"/>
    <mergeCell ref="B39:M39"/>
    <mergeCell ref="Q39:AA39"/>
    <mergeCell ref="AD40:AH41"/>
    <mergeCell ref="AI40:AI41"/>
    <mergeCell ref="O41:Z41"/>
    <mergeCell ref="AD42:AH42"/>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0D44-D5B8-4190-A1B6-779CCAE00B42}">
  <sheetPr>
    <tabColor rgb="FF92D050"/>
    <pageSetUpPr fitToPage="1"/>
  </sheetPr>
  <dimension ref="A1:AW44"/>
  <sheetViews>
    <sheetView zoomScale="95" zoomScaleNormal="95" zoomScaleSheetLayoutView="95" workbookViewId="0">
      <selection activeCell="AG11" sqref="AG1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
        <v>83</v>
      </c>
      <c r="AE9" s="347"/>
      <c r="AF9" s="80" t="s">
        <v>76</v>
      </c>
      <c r="AG9" s="81"/>
      <c r="AH9" s="348">
        <v>716</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edit'!$A$46</f>
        <v>OE5</v>
      </c>
      <c r="I11" s="327"/>
      <c r="J11" s="294" t="str">
        <f>+'[1]PARA INFORME edit'!$B$46</f>
        <v>S.T.I. de CODO PVC-S de Ø6"X90</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edit'!$C$46</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716</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716</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716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D22:AI25"/>
    <mergeCell ref="AD15:AE15"/>
    <mergeCell ref="AH15:AI15"/>
    <mergeCell ref="AF21:AH21"/>
    <mergeCell ref="AN42:AO42"/>
    <mergeCell ref="B43:K43"/>
    <mergeCell ref="O43:Y43"/>
    <mergeCell ref="AD32:AI32"/>
    <mergeCell ref="AI37:AI38"/>
    <mergeCell ref="B39:M39"/>
    <mergeCell ref="Q39:AA39"/>
    <mergeCell ref="AD40:AH41"/>
    <mergeCell ref="AI40:AI41"/>
    <mergeCell ref="O41:Z41"/>
    <mergeCell ref="AD42:AH42"/>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CE326-ABB4-4A5E-B3E6-7B35D28172B1}">
  <sheetPr>
    <tabColor rgb="FF92D050"/>
    <pageSetUpPr fitToPage="1"/>
  </sheetPr>
  <dimension ref="A1:AW44"/>
  <sheetViews>
    <sheetView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
        <v>83</v>
      </c>
      <c r="AE9" s="347"/>
      <c r="AF9" s="80" t="s">
        <v>76</v>
      </c>
      <c r="AG9" s="81"/>
      <c r="AH9" s="348">
        <v>716</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edit'!$A$47</f>
        <v>OE6</v>
      </c>
      <c r="I11" s="327"/>
      <c r="J11" s="294" t="str">
        <f>+'[1]PARA INFORME edit'!$B$47</f>
        <v>S.T.I. de SEMICODO PVC-S de Ø6"X45</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edit'!$C$47</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716</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716</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716</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H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9BDE-135F-424B-B1A1-960242174FE9}">
  <sheetPr>
    <tabColor rgb="FF92D050"/>
    <pageSetUpPr fitToPage="1"/>
  </sheetPr>
  <dimension ref="A1:AW44"/>
  <sheetViews>
    <sheetView zoomScale="95" zoomScaleNormal="95" zoomScaleSheetLayoutView="95" workbookViewId="0">
      <selection activeCell="AC7" sqref="AC7:AL2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
        <v>83</v>
      </c>
      <c r="AE9" s="347"/>
      <c r="AF9" s="80" t="s">
        <v>76</v>
      </c>
      <c r="AG9" s="81"/>
      <c r="AH9" s="348">
        <v>52</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edit'!$A$106</f>
        <v>OE7</v>
      </c>
      <c r="I11" s="327"/>
      <c r="J11" s="294" t="str">
        <f>+'[1]PARA INFORME edit'!$B$106</f>
        <v>S.T.I. de SILLA-YEE PVC-S de Ø315X160mm</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edit'!$C$106</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52</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52</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52</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H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3FF0-D3CD-452A-B498-887B6FAD422E}">
  <sheetPr>
    <tabColor rgb="FF92D050"/>
    <pageSetUpPr fitToPage="1"/>
  </sheetPr>
  <dimension ref="A1:AW44"/>
  <sheetViews>
    <sheetView zoomScale="95" zoomScaleNormal="95" zoomScaleSheetLayoutView="95" workbookViewId="0">
      <selection activeCell="AC7" sqref="AC7:AL2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
        <v>83</v>
      </c>
      <c r="AE9" s="347"/>
      <c r="AF9" s="80" t="s">
        <v>76</v>
      </c>
      <c r="AG9" s="81"/>
      <c r="AH9" s="348">
        <v>52</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edit'!$A$107</f>
        <v>OE8</v>
      </c>
      <c r="I11" s="327"/>
      <c r="J11" s="294" t="str">
        <f>+'[1]PARA INFORME edit'!$B$107</f>
        <v>S.T.I. de SILLA-YEE PVC-S de Ø400X160mm</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edit'!$C$107</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52</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52</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52</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H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1D77-0871-4413-8A57-4266C3ACB965}">
  <sheetPr>
    <tabColor rgb="FF92D050"/>
    <pageSetUpPr fitToPage="1"/>
  </sheetPr>
  <dimension ref="A1:AW44"/>
  <sheetViews>
    <sheetView topLeftCell="A5" zoomScale="95" zoomScaleNormal="95" zoomScaleSheetLayoutView="95" workbookViewId="0">
      <selection activeCell="AC7" sqref="AC7:AL2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
        <v>83</v>
      </c>
      <c r="AE9" s="347"/>
      <c r="AF9" s="80" t="s">
        <v>76</v>
      </c>
      <c r="AG9" s="81"/>
      <c r="AH9" s="348">
        <v>60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edit'!$A$108</f>
        <v>OE9</v>
      </c>
      <c r="I11" s="327"/>
      <c r="J11" s="294" t="str">
        <f>+'[1]PARA INFORME edit'!$B$108</f>
        <v>S.T.I. de SILLA-YEE PVC-S de Ø500X160mm</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edit'!$C$108</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60</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60</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60</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H17:AI18"/>
    <mergeCell ref="AF20:AH20"/>
    <mergeCell ref="AF21:AH21"/>
    <mergeCell ref="AD22:AI25"/>
    <mergeCell ref="AD15:AE15"/>
    <mergeCell ref="AH15:AI15"/>
    <mergeCell ref="AD42:AH42"/>
    <mergeCell ref="AN42:AO42"/>
    <mergeCell ref="B43:K43"/>
    <mergeCell ref="O43:Y43"/>
    <mergeCell ref="AD32:AI32"/>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7005-CF18-4CD6-A351-84CDDE25151D}">
  <sheetPr>
    <tabColor rgb="FF92D050"/>
    <pageSetUpPr fitToPage="1"/>
  </sheetPr>
  <dimension ref="A1:AW44"/>
  <sheetViews>
    <sheetView topLeftCell="A12" zoomScale="95" zoomScaleNormal="95" zoomScaleSheetLayoutView="95" workbookViewId="0">
      <selection activeCell="AD25" sqref="AD25:AI3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edit'!$E$139</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edit'!$F$139</f>
        <v>224.67999999999998</v>
      </c>
      <c r="AI10" s="344"/>
      <c r="AJ10" s="53"/>
      <c r="AK10" s="53"/>
      <c r="AL10" s="54"/>
    </row>
    <row r="11" spans="1:49" s="49" customFormat="1" ht="24.95" customHeight="1" x14ac:dyDescent="0.25">
      <c r="A11" s="285" t="s">
        <v>12</v>
      </c>
      <c r="B11" s="286"/>
      <c r="C11" s="286"/>
      <c r="D11" s="286"/>
      <c r="E11" s="286"/>
      <c r="F11" s="286"/>
      <c r="G11" s="286"/>
      <c r="H11" s="326" t="str">
        <f>+'[1]PARA INFORME edit'!$A$138</f>
        <v>OE10</v>
      </c>
      <c r="I11" s="327"/>
      <c r="J11" s="294" t="str">
        <f>+'[1]PARA INFORME edit'!$B$138</f>
        <v xml:space="preserve">S.T.I. de Tubería PEAD-PN16-RDE11 de Ø3" (75 mm) </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edit'!$G$139</f>
        <v>269.40000000000003</v>
      </c>
      <c r="AI11" s="344"/>
      <c r="AJ11" s="53"/>
      <c r="AK11" s="53"/>
      <c r="AL11" s="54"/>
    </row>
    <row r="12" spans="1:49" s="49" customFormat="1" ht="24.95" customHeight="1" x14ac:dyDescent="0.25">
      <c r="A12" s="300" t="s">
        <v>13</v>
      </c>
      <c r="B12" s="301"/>
      <c r="C12" s="301"/>
      <c r="D12" s="301"/>
      <c r="E12" s="301"/>
      <c r="F12" s="301"/>
      <c r="G12" s="301"/>
      <c r="H12" s="302" t="str">
        <f>+'[1]PARA INFORME edit'!$C$138</f>
        <v>ml</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edit'!$H$139</f>
        <v>318.99</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edit'!$I$139</f>
        <v>178.63</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edit'!$J$139</f>
        <v>194.53</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edit'!$K$139</f>
        <v>178.3</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edit'!$L$139</f>
        <v>203.28</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edit'!$M$139</f>
        <v>178.12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edit'!$N$139</f>
        <v>219.18</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edit'!$O$139</f>
        <v>178.31</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edit'!$P$139</f>
        <v>229.19</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edit'!$Q$139</f>
        <v>79.86</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edit'!$R$139</f>
        <v>147.95000000000002</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edit'!$S$139</f>
        <v>174.35999999999999</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74</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3">
        <f>SUM(AH9:AI23)</f>
        <v>2774.78</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c r="AG28" s="363"/>
      <c r="AH28" s="363"/>
      <c r="AI28" s="132"/>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81</v>
      </c>
      <c r="AG29" s="363"/>
      <c r="AH29" s="363"/>
      <c r="AI29" s="163">
        <f>AI27-AI28</f>
        <v>2774.78</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2774.78</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D11:AE11"/>
    <mergeCell ref="AH11:AI11"/>
    <mergeCell ref="A12:G12"/>
    <mergeCell ref="H12:I12"/>
    <mergeCell ref="AD12:AE12"/>
    <mergeCell ref="AH12:AI12"/>
    <mergeCell ref="AD19:AE19"/>
    <mergeCell ref="AH19:AI19"/>
    <mergeCell ref="AD20:AE20"/>
    <mergeCell ref="AD15:AE15"/>
    <mergeCell ref="AH15:AI15"/>
    <mergeCell ref="AD16:AE16"/>
    <mergeCell ref="AH16:AI16"/>
    <mergeCell ref="AD17:AE17"/>
    <mergeCell ref="AH17:AI17"/>
    <mergeCell ref="AD18:AE18"/>
    <mergeCell ref="AH18:AI18"/>
    <mergeCell ref="AH20:AI20"/>
    <mergeCell ref="AD21:AE21"/>
    <mergeCell ref="AH21:AI21"/>
    <mergeCell ref="AF29:AH29"/>
    <mergeCell ref="AN42:AO42"/>
    <mergeCell ref="AI40:AI41"/>
    <mergeCell ref="AI37:AI38"/>
    <mergeCell ref="AF28:AH28"/>
    <mergeCell ref="AD30:AI33"/>
    <mergeCell ref="AD22:AE22"/>
    <mergeCell ref="AH22:AI22"/>
    <mergeCell ref="AD23:AE23"/>
    <mergeCell ref="AH23:AI23"/>
    <mergeCell ref="AH25:AI26"/>
    <mergeCell ref="B43:K43"/>
    <mergeCell ref="O43:Y43"/>
    <mergeCell ref="B44:I44"/>
    <mergeCell ref="L44:S44"/>
    <mergeCell ref="U44:Z44"/>
    <mergeCell ref="B42:M42"/>
    <mergeCell ref="O42:Z42"/>
    <mergeCell ref="AD42:AH42"/>
    <mergeCell ref="B39:M39"/>
    <mergeCell ref="Q39:AA39"/>
    <mergeCell ref="AD40:AH41"/>
    <mergeCell ref="O41:Z41"/>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92BD-9DE2-4C09-9998-C26F739BB438}">
  <sheetPr>
    <tabColor rgb="FF92D050"/>
    <pageSetUpPr fitToPage="1"/>
  </sheetPr>
  <dimension ref="A1:AW44"/>
  <sheetViews>
    <sheetView topLeftCell="A3" zoomScale="95" zoomScaleNormal="95" zoomScaleSheetLayoutView="95" workbookViewId="0">
      <selection activeCell="AF12" sqref="AF1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73" t="s">
        <v>127</v>
      </c>
      <c r="AE9" s="374"/>
      <c r="AF9" s="80" t="s">
        <v>76</v>
      </c>
      <c r="AG9" s="81"/>
      <c r="AH9" s="348">
        <v>10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tr">
        <f>+'[1]PARA INFORME edit'!$A$183</f>
        <v>OE11</v>
      </c>
      <c r="I11" s="327"/>
      <c r="J11" s="294" t="str">
        <f>+'[1]PARA INFORME edit'!$B$183</f>
        <v>S.T.I. de CODO45 PEAD-PN16(Ø4"-110mm)X45</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edit'!$C$183</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10</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10</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10</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H17:AI18"/>
    <mergeCell ref="AF20:AH20"/>
    <mergeCell ref="AF21:AH21"/>
    <mergeCell ref="AD22:AI25"/>
    <mergeCell ref="B44:I44"/>
    <mergeCell ref="L44:S44"/>
    <mergeCell ref="U44:Z44"/>
    <mergeCell ref="B42:M42"/>
    <mergeCell ref="O42:Z42"/>
    <mergeCell ref="AD42:AH42"/>
    <mergeCell ref="AN42:AO42"/>
    <mergeCell ref="B43:K43"/>
    <mergeCell ref="O43:Y43"/>
    <mergeCell ref="AD32:AI32"/>
    <mergeCell ref="AI37:AI38"/>
    <mergeCell ref="B39:M39"/>
    <mergeCell ref="Q39:AA39"/>
    <mergeCell ref="AD40:AH41"/>
    <mergeCell ref="AI40:AI41"/>
    <mergeCell ref="O41:Z41"/>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9:G9"/>
    <mergeCell ref="H9:AA9"/>
    <mergeCell ref="AD9:AE9"/>
    <mergeCell ref="AH9:AI9"/>
    <mergeCell ref="A10:G10"/>
    <mergeCell ref="H10:AA10"/>
    <mergeCell ref="AD10:AE10"/>
    <mergeCell ref="AH10:AI1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0A89B-D4D7-493A-B339-0502466D5E1D}">
  <sheetPr>
    <tabColor rgb="FFFFC000"/>
    <pageSetUpPr fitToPage="1"/>
  </sheetPr>
  <dimension ref="A1:AW44"/>
  <sheetViews>
    <sheetView zoomScale="95" zoomScaleNormal="95" zoomScaleSheetLayoutView="95" workbookViewId="0">
      <selection activeCell="AC7" sqref="AC7:AL4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8" style="1" bestFit="1" customWidth="1"/>
    <col min="31" max="31" width="9.28515625" style="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24" t="s">
        <v>46</v>
      </c>
      <c r="AE9" s="324"/>
      <c r="AF9" s="324"/>
      <c r="AG9" s="94"/>
      <c r="AH9" s="94"/>
      <c r="AI9" s="94"/>
      <c r="AJ9" s="53"/>
      <c r="AK9" s="53"/>
      <c r="AL9" s="54"/>
    </row>
    <row r="10" spans="1:49" s="49" customFormat="1" ht="12" x14ac:dyDescent="0.2">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107"/>
      <c r="AE10" s="106"/>
      <c r="AF10" s="89" t="s">
        <v>33</v>
      </c>
      <c r="AG10" s="89" t="s">
        <v>34</v>
      </c>
      <c r="AH10" s="89" t="s">
        <v>35</v>
      </c>
      <c r="AI10" s="89" t="s">
        <v>36</v>
      </c>
      <c r="AJ10" s="53"/>
      <c r="AK10" s="53"/>
      <c r="AL10" s="54"/>
    </row>
    <row r="11" spans="1:49" s="49" customFormat="1" ht="24.95" customHeight="1" x14ac:dyDescent="0.25">
      <c r="A11" s="285" t="s">
        <v>12</v>
      </c>
      <c r="B11" s="286"/>
      <c r="C11" s="286"/>
      <c r="D11" s="286"/>
      <c r="E11" s="286"/>
      <c r="F11" s="286"/>
      <c r="G11" s="286"/>
      <c r="H11" s="326" t="str">
        <f>+'[1]PARA INFORME edit'!$A$22</f>
        <v>2.1.3.8</v>
      </c>
      <c r="I11" s="327"/>
      <c r="J11" s="294" t="str">
        <f>+'[1]PARA INFORME edit'!$B$22</f>
        <v>Suministro, transporte, colocación de Entresuelo en triturado de 3/4" para cimentación de tubería</v>
      </c>
      <c r="K11" s="295"/>
      <c r="L11" s="295"/>
      <c r="M11" s="295"/>
      <c r="N11" s="295"/>
      <c r="O11" s="295"/>
      <c r="P11" s="295"/>
      <c r="Q11" s="295"/>
      <c r="R11" s="295"/>
      <c r="S11" s="295"/>
      <c r="T11" s="295"/>
      <c r="U11" s="295"/>
      <c r="V11" s="295"/>
      <c r="W11" s="295"/>
      <c r="X11" s="295"/>
      <c r="Y11" s="295"/>
      <c r="Z11" s="295"/>
      <c r="AA11" s="296"/>
      <c r="AB11" s="42"/>
      <c r="AC11" s="55"/>
      <c r="AD11" s="122" t="s">
        <v>37</v>
      </c>
      <c r="AE11" s="103">
        <v>0.16</v>
      </c>
      <c r="AF11" s="96">
        <v>754</v>
      </c>
      <c r="AG11" s="96">
        <v>0.5</v>
      </c>
      <c r="AH11" s="96">
        <v>1.2</v>
      </c>
      <c r="AI11" s="91">
        <f>AF11*AG11*AH11</f>
        <v>452.4</v>
      </c>
      <c r="AJ11" s="53"/>
      <c r="AK11" s="53"/>
      <c r="AL11" s="54"/>
    </row>
    <row r="12" spans="1:49" s="49" customFormat="1" ht="24.95" customHeight="1" x14ac:dyDescent="0.25">
      <c r="A12" s="300" t="s">
        <v>13</v>
      </c>
      <c r="B12" s="301"/>
      <c r="C12" s="301"/>
      <c r="D12" s="301"/>
      <c r="E12" s="301"/>
      <c r="F12" s="301"/>
      <c r="G12" s="301"/>
      <c r="H12" s="302" t="str">
        <f>+'[1]PARA INFORME edit'!$C$22</f>
        <v>m3</v>
      </c>
      <c r="I12" s="303"/>
      <c r="J12" s="297"/>
      <c r="K12" s="298"/>
      <c r="L12" s="298"/>
      <c r="M12" s="298"/>
      <c r="N12" s="298"/>
      <c r="O12" s="298"/>
      <c r="P12" s="298"/>
      <c r="Q12" s="298"/>
      <c r="R12" s="298"/>
      <c r="S12" s="298"/>
      <c r="T12" s="298"/>
      <c r="U12" s="298"/>
      <c r="V12" s="298"/>
      <c r="W12" s="298"/>
      <c r="X12" s="298"/>
      <c r="Y12" s="298"/>
      <c r="Z12" s="298"/>
      <c r="AA12" s="299"/>
      <c r="AB12" s="42"/>
      <c r="AC12" s="55"/>
      <c r="AD12" s="122" t="s">
        <v>47</v>
      </c>
      <c r="AE12" s="103">
        <v>0.2</v>
      </c>
      <c r="AF12" s="96">
        <v>1520</v>
      </c>
      <c r="AG12" s="96">
        <v>0.5</v>
      </c>
      <c r="AH12" s="96">
        <v>1.2</v>
      </c>
      <c r="AI12" s="91">
        <f>AF12*AG12*AH12</f>
        <v>912</v>
      </c>
      <c r="AJ12" s="53"/>
      <c r="AK12" s="53"/>
      <c r="AL12" s="54"/>
    </row>
    <row r="13" spans="1:49" s="62" customFormat="1" ht="12" x14ac:dyDescent="0.2">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95" t="s">
        <v>38</v>
      </c>
      <c r="AE13" s="90">
        <v>0.25</v>
      </c>
      <c r="AF13" s="96">
        <v>336</v>
      </c>
      <c r="AG13" s="96">
        <v>0.5</v>
      </c>
      <c r="AH13" s="97">
        <v>1.2</v>
      </c>
      <c r="AI13" s="92">
        <f t="shared" ref="AI13" si="0">AF13*AG13*AH13</f>
        <v>201.6</v>
      </c>
      <c r="AJ13" s="72"/>
      <c r="AK13" s="72"/>
      <c r="AL13" s="60"/>
      <c r="AM13" s="61"/>
      <c r="AN13" s="61"/>
      <c r="AP13" s="49"/>
      <c r="AQ13" s="49"/>
      <c r="AR13" s="49"/>
      <c r="AS13" s="49"/>
      <c r="AT13" s="49"/>
      <c r="AU13" s="49"/>
      <c r="AV13" s="49"/>
      <c r="AW13" s="49"/>
    </row>
    <row r="14" spans="1:49" s="62" customFormat="1" ht="12" x14ac:dyDescent="0.2">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36" t="s">
        <v>63</v>
      </c>
      <c r="AE14" s="336"/>
      <c r="AF14" s="123">
        <f>SUM(AF11:AF13)</f>
        <v>2610</v>
      </c>
      <c r="AG14" s="123">
        <v>0.5</v>
      </c>
      <c r="AH14" s="124">
        <v>0.11422</v>
      </c>
      <c r="AI14" s="93">
        <f>AF14*AG14*AH14</f>
        <v>149.05709999999999</v>
      </c>
      <c r="AJ14" s="72"/>
      <c r="AK14" s="72"/>
      <c r="AL14" s="60"/>
      <c r="AP14" s="49"/>
      <c r="AQ14" s="49"/>
      <c r="AR14" s="49"/>
      <c r="AS14" s="49"/>
      <c r="AT14" s="49"/>
      <c r="AU14" s="49"/>
      <c r="AV14" s="49"/>
      <c r="AW14" s="49"/>
    </row>
    <row r="15" spans="1:49" s="62" customFormat="1" ht="12" x14ac:dyDescent="0.2">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36" t="s">
        <v>64</v>
      </c>
      <c r="AE15" s="336"/>
      <c r="AF15" s="123">
        <v>140</v>
      </c>
      <c r="AG15" s="123">
        <f>0.6*0.6</f>
        <v>0.36</v>
      </c>
      <c r="AH15" s="124">
        <v>0.15</v>
      </c>
      <c r="AI15" s="93">
        <f>AF15*AG15*AH15</f>
        <v>7.56</v>
      </c>
      <c r="AJ15" s="72"/>
      <c r="AK15" s="72"/>
      <c r="AL15" s="60"/>
      <c r="AP15" s="49"/>
      <c r="AQ15" s="49"/>
      <c r="AR15" s="49"/>
      <c r="AS15" s="49"/>
      <c r="AT15" s="49"/>
      <c r="AU15" s="49"/>
      <c r="AV15" s="49"/>
      <c r="AW15" s="49"/>
    </row>
    <row r="16" spans="1:49" ht="12.75" customHeight="1" x14ac:dyDescent="0.2">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36" t="s">
        <v>65</v>
      </c>
      <c r="AE16" s="336"/>
      <c r="AF16" s="123">
        <v>37</v>
      </c>
      <c r="AG16" s="123">
        <v>1</v>
      </c>
      <c r="AH16" s="124">
        <v>0.15</v>
      </c>
      <c r="AI16" s="93">
        <f>AF16*AG16*AH16</f>
        <v>5.55</v>
      </c>
      <c r="AJ16" s="2"/>
      <c r="AK16" s="17"/>
      <c r="AL16" s="17"/>
      <c r="AP16" s="3"/>
      <c r="AQ16" s="39"/>
      <c r="AR16" s="3"/>
      <c r="AS16" s="3"/>
      <c r="AT16" s="3"/>
      <c r="AU16" s="3"/>
      <c r="AV16" s="3"/>
      <c r="AW16" s="3"/>
    </row>
    <row r="17" spans="1:49" ht="12.75" customHeight="1" x14ac:dyDescent="0.2">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36" t="s">
        <v>66</v>
      </c>
      <c r="AE17" s="336"/>
      <c r="AF17" s="123">
        <v>5.7</v>
      </c>
      <c r="AG17" s="123">
        <v>5.7</v>
      </c>
      <c r="AH17" s="124">
        <v>0.15</v>
      </c>
      <c r="AI17" s="93">
        <f>AF17*AG17*AH17</f>
        <v>4.8734999999999999</v>
      </c>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E18" s="84"/>
      <c r="AF18" s="84"/>
      <c r="AG18" s="84"/>
      <c r="AH18" s="84"/>
      <c r="AI18" s="8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84"/>
      <c r="AE19" s="84"/>
      <c r="AF19" s="108" t="s">
        <v>15</v>
      </c>
      <c r="AG19" s="128"/>
      <c r="AH19" s="127"/>
      <c r="AI19" s="112">
        <f>SUM(AI14:AI17)</f>
        <v>167.04060000000001</v>
      </c>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84"/>
      <c r="AE20" s="84"/>
      <c r="AF20" s="325" t="s">
        <v>52</v>
      </c>
      <c r="AG20" s="325"/>
      <c r="AH20" s="325"/>
      <c r="AI20" s="109">
        <v>125</v>
      </c>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84"/>
      <c r="AE21" s="84"/>
      <c r="AF21" s="325" t="s">
        <v>53</v>
      </c>
      <c r="AG21" s="325"/>
      <c r="AH21" s="325"/>
      <c r="AI21" s="121">
        <f>AI19-AI20</f>
        <v>42.040600000000012</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84"/>
      <c r="AE22" s="84"/>
      <c r="AF22" s="84"/>
      <c r="AG22" s="84"/>
      <c r="AH22" s="84"/>
      <c r="AI22" s="8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84"/>
      <c r="AE23" s="84"/>
      <c r="AF23" s="84"/>
      <c r="AG23" s="84"/>
      <c r="AH23" s="84"/>
      <c r="AI23" s="84"/>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84"/>
      <c r="AE24" s="84"/>
      <c r="AF24" s="84"/>
      <c r="AG24" s="84"/>
      <c r="AH24" s="84"/>
      <c r="AI24" s="84"/>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t="s">
        <v>54</v>
      </c>
      <c r="AE25" s="323"/>
      <c r="AF25" s="323"/>
      <c r="AG25" s="323"/>
      <c r="AH25" s="323"/>
      <c r="AI25" s="323"/>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323"/>
      <c r="AE26" s="323"/>
      <c r="AF26" s="323"/>
      <c r="AG26" s="323"/>
      <c r="AH26" s="323"/>
      <c r="AI26" s="323"/>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323"/>
      <c r="AE27" s="323"/>
      <c r="AF27" s="323"/>
      <c r="AG27" s="323"/>
      <c r="AH27" s="323"/>
      <c r="AI27" s="323"/>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323"/>
      <c r="AE28" s="323"/>
      <c r="AF28" s="323"/>
      <c r="AG28" s="323"/>
      <c r="AH28" s="323"/>
      <c r="AI28" s="323"/>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42.040600000000012</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5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10:G10"/>
    <mergeCell ref="H10:AA10"/>
    <mergeCell ref="AD9:AF9"/>
    <mergeCell ref="AD15:AE15"/>
    <mergeCell ref="A11:G11"/>
    <mergeCell ref="H11:I11"/>
    <mergeCell ref="J11:AA12"/>
    <mergeCell ref="A12:G12"/>
    <mergeCell ref="H12:I12"/>
    <mergeCell ref="A14:AA14"/>
    <mergeCell ref="AD14:AE14"/>
    <mergeCell ref="AN42:AO42"/>
    <mergeCell ref="B43:K43"/>
    <mergeCell ref="O43:Y43"/>
    <mergeCell ref="AD32:AI32"/>
    <mergeCell ref="AI37:AI38"/>
    <mergeCell ref="B39:M39"/>
    <mergeCell ref="Q39:AA39"/>
    <mergeCell ref="AD40:AH41"/>
    <mergeCell ref="AI40:AI41"/>
    <mergeCell ref="O41:Z41"/>
    <mergeCell ref="AD16:AE16"/>
    <mergeCell ref="AD17:AE17"/>
    <mergeCell ref="AF20:AH20"/>
    <mergeCell ref="AF21:AH21"/>
    <mergeCell ref="B44:I44"/>
    <mergeCell ref="L44:S44"/>
    <mergeCell ref="U44:Z44"/>
    <mergeCell ref="B42:M42"/>
    <mergeCell ref="O42:Z42"/>
    <mergeCell ref="AD42:AH42"/>
    <mergeCell ref="AD25:AI28"/>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12E50-9870-4BF7-9F9A-7CB9E4925D08}">
  <sheetPr>
    <tabColor rgb="FF92D050"/>
    <pageSetUpPr fitToPage="1"/>
  </sheetPr>
  <dimension ref="A1:AW44"/>
  <sheetViews>
    <sheetView topLeftCell="A5" zoomScale="95" zoomScaleNormal="95" zoomScaleSheetLayoutView="95" workbookViewId="0">
      <selection activeCell="AL23" sqref="AL2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
        <v>83</v>
      </c>
      <c r="AE9" s="347"/>
      <c r="AF9" s="80" t="s">
        <v>76</v>
      </c>
      <c r="AG9" s="81"/>
      <c r="AH9" s="348">
        <v>1</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5"/>
      <c r="AE10" s="342"/>
      <c r="AF10" s="56"/>
      <c r="AG10" s="57"/>
      <c r="AH10" s="343"/>
      <c r="AI10" s="344"/>
      <c r="AJ10" s="53"/>
      <c r="AK10" s="53"/>
      <c r="AL10" s="54"/>
    </row>
    <row r="11" spans="1:49" s="49" customFormat="1" ht="24.95" customHeight="1" x14ac:dyDescent="0.25">
      <c r="A11" s="285" t="s">
        <v>12</v>
      </c>
      <c r="B11" s="286"/>
      <c r="C11" s="286"/>
      <c r="D11" s="286"/>
      <c r="E11" s="286"/>
      <c r="F11" s="286"/>
      <c r="G11" s="286"/>
      <c r="H11" s="326" t="s">
        <v>84</v>
      </c>
      <c r="I11" s="327"/>
      <c r="J11" s="294" t="s">
        <v>182</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24.95" customHeight="1" x14ac:dyDescent="0.25">
      <c r="A12" s="300" t="s">
        <v>13</v>
      </c>
      <c r="B12" s="301"/>
      <c r="C12" s="301"/>
      <c r="D12" s="301"/>
      <c r="E12" s="301"/>
      <c r="F12" s="301"/>
      <c r="G12" s="301"/>
      <c r="H12" s="302" t="str">
        <f>+'[1]PARA INFORME edit'!$C$189</f>
        <v>Unidad</v>
      </c>
      <c r="I12" s="303"/>
      <c r="J12" s="297"/>
      <c r="K12" s="298"/>
      <c r="L12" s="298"/>
      <c r="M12" s="298"/>
      <c r="N12" s="298"/>
      <c r="O12" s="298"/>
      <c r="P12" s="298"/>
      <c r="Q12" s="298"/>
      <c r="R12" s="298"/>
      <c r="S12" s="298"/>
      <c r="T12" s="298"/>
      <c r="U12" s="298"/>
      <c r="V12" s="298"/>
      <c r="W12" s="298"/>
      <c r="X12" s="298"/>
      <c r="Y12" s="298"/>
      <c r="Z12" s="298"/>
      <c r="AA12" s="299"/>
      <c r="AB12" s="42"/>
      <c r="AC12" s="55"/>
      <c r="AD12" s="345"/>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5"/>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5"/>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65"/>
      <c r="AE15" s="338"/>
      <c r="AF15" s="69"/>
      <c r="AG15" s="70"/>
      <c r="AH15" s="339"/>
      <c r="AI15" s="340"/>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75</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SUM(AH1:AI15)</f>
        <v>1</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1</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1</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0">
    <mergeCell ref="AH17:AI18"/>
    <mergeCell ref="AF20:AH20"/>
    <mergeCell ref="AF21:AH21"/>
    <mergeCell ref="AD22:AI25"/>
    <mergeCell ref="B44:I44"/>
    <mergeCell ref="L44:S44"/>
    <mergeCell ref="U44:Z44"/>
    <mergeCell ref="B42:M42"/>
    <mergeCell ref="O42:Z42"/>
    <mergeCell ref="AD42:AH42"/>
    <mergeCell ref="AN42:AO42"/>
    <mergeCell ref="B43:K43"/>
    <mergeCell ref="O43:Y43"/>
    <mergeCell ref="AD32:AI32"/>
    <mergeCell ref="AI37:AI38"/>
    <mergeCell ref="B39:M39"/>
    <mergeCell ref="Q39:AA39"/>
    <mergeCell ref="AD40:AH41"/>
    <mergeCell ref="AI40:AI41"/>
    <mergeCell ref="O41:Z41"/>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9:G9"/>
    <mergeCell ref="H9:AA9"/>
    <mergeCell ref="AD9:AE9"/>
    <mergeCell ref="AH9:AI9"/>
    <mergeCell ref="A10:G10"/>
    <mergeCell ref="H10:AA10"/>
    <mergeCell ref="AD10:AE10"/>
    <mergeCell ref="AH10:AI1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3C1-53B2-4FE8-B1A2-AA09D3041331}">
  <sheetPr>
    <tabColor rgb="FF92D050"/>
    <pageSetUpPr fitToPage="1"/>
  </sheetPr>
  <dimension ref="A1:AW44"/>
  <sheetViews>
    <sheetView topLeftCell="E5" zoomScale="95" zoomScaleNormal="95" zoomScaleSheetLayoutView="95" workbookViewId="0">
      <selection activeCell="AD15" sqref="AD15:AI15"/>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24.7109375" style="1" customWidth="1"/>
    <col min="31" max="31" width="7.42578125" style="1" customWidth="1"/>
    <col min="32" max="32" width="6.7109375" style="1" customWidth="1"/>
    <col min="33" max="33" width="9.140625" style="1" customWidth="1"/>
    <col min="34" max="34" width="5.140625" style="1" customWidth="1"/>
    <col min="35" max="35" width="6.28515625" style="1" customWidth="1"/>
    <col min="36" max="36" width="3.42578125" style="1" hidden="1" customWidth="1"/>
    <col min="37" max="37" width="4.7109375" style="1" hidden="1" customWidth="1"/>
    <col min="38" max="39" width="5.28515625" style="1"/>
    <col min="40" max="40" width="6.7109375" style="1" bestFit="1" customWidth="1"/>
    <col min="41" max="41" width="7.7109375" style="1" customWidth="1"/>
    <col min="42" max="42" width="6.5703125" style="1" bestFit="1" customWidth="1"/>
    <col min="43" max="44" width="5.42578125" style="1" bestFit="1" customWidth="1"/>
    <col min="45" max="45" width="5.28515625" style="1"/>
    <col min="46" max="46" width="6.42578125" style="1" bestFit="1" customWidth="1"/>
    <col min="47"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250" t="s">
        <v>8</v>
      </c>
      <c r="AE8" s="251" t="s">
        <v>183</v>
      </c>
      <c r="AF8" s="204" t="s">
        <v>33</v>
      </c>
      <c r="AG8" s="205"/>
      <c r="AH8" s="375" t="s">
        <v>9</v>
      </c>
      <c r="AI8" s="375"/>
      <c r="AJ8" s="53"/>
      <c r="AK8" s="53"/>
      <c r="AL8" s="54"/>
      <c r="AN8" s="193"/>
      <c r="AO8" s="193"/>
      <c r="AP8" s="193"/>
      <c r="AQ8" s="193"/>
      <c r="AR8" s="193"/>
      <c r="AS8" s="193"/>
      <c r="AT8" s="193">
        <v>489.29</v>
      </c>
      <c r="AU8" s="194">
        <f>+AT8/AT16</f>
        <v>1</v>
      </c>
      <c r="AV8" s="194"/>
    </row>
    <row r="9" spans="1:49" s="49" customFormat="1" ht="12"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243" t="s">
        <v>90</v>
      </c>
      <c r="AE9" s="180">
        <v>27</v>
      </c>
      <c r="AF9" s="180">
        <v>5</v>
      </c>
      <c r="AG9" s="201"/>
      <c r="AH9" s="376">
        <f>AE9*AF9</f>
        <v>135</v>
      </c>
      <c r="AI9" s="376"/>
      <c r="AJ9" s="53"/>
      <c r="AK9" s="53"/>
      <c r="AL9" s="54"/>
      <c r="AN9" s="193">
        <f>AE9*AF9</f>
        <v>135</v>
      </c>
      <c r="AO9" s="193" t="s">
        <v>141</v>
      </c>
      <c r="AP9" s="193">
        <v>27</v>
      </c>
      <c r="AQ9" s="193">
        <v>5</v>
      </c>
      <c r="AR9" s="193">
        <v>1</v>
      </c>
      <c r="AS9" s="193"/>
      <c r="AT9" s="193">
        <f>AP9*AQ9*AR9</f>
        <v>135</v>
      </c>
      <c r="AU9" s="194"/>
      <c r="AV9" s="194"/>
    </row>
    <row r="10" spans="1:49" s="49" customFormat="1" ht="30"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243" t="s">
        <v>184</v>
      </c>
      <c r="AE10" s="180">
        <f>3*4</f>
        <v>12</v>
      </c>
      <c r="AF10" s="180">
        <v>4.9408333333333347</v>
      </c>
      <c r="AG10" s="201"/>
      <c r="AH10" s="376">
        <f t="shared" ref="AH10:AH11" si="0">AE10*AF10</f>
        <v>59.29000000000002</v>
      </c>
      <c r="AI10" s="376"/>
      <c r="AJ10" s="53"/>
      <c r="AK10" s="53"/>
      <c r="AL10" s="54"/>
      <c r="AN10" s="193">
        <f t="shared" ref="AN10:AN11" si="1">AE10*AF10</f>
        <v>59.29000000000002</v>
      </c>
      <c r="AO10" s="193" t="s">
        <v>142</v>
      </c>
      <c r="AP10" s="193">
        <v>3</v>
      </c>
      <c r="AQ10" s="193">
        <v>4</v>
      </c>
      <c r="AR10" s="193">
        <v>4.9408333333333347</v>
      </c>
      <c r="AS10" s="193"/>
      <c r="AT10" s="193">
        <f>AP10*AQ10*AR10</f>
        <v>59.29000000000002</v>
      </c>
      <c r="AU10" s="194"/>
      <c r="AV10" s="194"/>
    </row>
    <row r="11" spans="1:49" s="49" customFormat="1" ht="36.75" customHeight="1" x14ac:dyDescent="0.25">
      <c r="A11" s="285" t="s">
        <v>12</v>
      </c>
      <c r="B11" s="286"/>
      <c r="C11" s="286"/>
      <c r="D11" s="286"/>
      <c r="E11" s="286"/>
      <c r="F11" s="286"/>
      <c r="G11" s="286"/>
      <c r="H11" s="326" t="s">
        <v>85</v>
      </c>
      <c r="I11" s="327"/>
      <c r="J11" s="294" t="str">
        <f>+'[1]PARA INFORME edit'!$B$175</f>
        <v>CONSTRUCCION DE PILOTES DE APOYO, hasta 5 m de longitud, 114,3 mm de diámetro nominal, compuesto de armadura tubular con rosca, de acero EN ISO 11960 N-80, con límite elástico 562 N/mm², de 60,3 mm de diámetro exterior y 5,5 mm de espesor, y lechada de cemento CEM I 42,5N, con una relación agua/cemento de 0,4 dosificada en peso, vertida por el interior de la armadura mediante sistema de inyección única global (IU).</v>
      </c>
      <c r="K11" s="295"/>
      <c r="L11" s="295"/>
      <c r="M11" s="295"/>
      <c r="N11" s="295"/>
      <c r="O11" s="295"/>
      <c r="P11" s="295"/>
      <c r="Q11" s="295"/>
      <c r="R11" s="295"/>
      <c r="S11" s="295"/>
      <c r="T11" s="295"/>
      <c r="U11" s="295"/>
      <c r="V11" s="295"/>
      <c r="W11" s="295"/>
      <c r="X11" s="295"/>
      <c r="Y11" s="295"/>
      <c r="Z11" s="295"/>
      <c r="AA11" s="296"/>
      <c r="AB11" s="42"/>
      <c r="AC11" s="55"/>
      <c r="AD11" s="243" t="s">
        <v>186</v>
      </c>
      <c r="AE11" s="180">
        <f>4*5</f>
        <v>20</v>
      </c>
      <c r="AF11" s="180">
        <v>5</v>
      </c>
      <c r="AG11" s="201"/>
      <c r="AH11" s="376">
        <f t="shared" si="0"/>
        <v>100</v>
      </c>
      <c r="AI11" s="376"/>
      <c r="AJ11" s="53"/>
      <c r="AK11" s="53"/>
      <c r="AL11" s="54"/>
      <c r="AN11" s="193">
        <f t="shared" si="1"/>
        <v>100</v>
      </c>
      <c r="AO11" s="193" t="s">
        <v>143</v>
      </c>
      <c r="AP11" s="193">
        <v>4</v>
      </c>
      <c r="AQ11" s="193">
        <v>5</v>
      </c>
      <c r="AR11" s="193">
        <v>5</v>
      </c>
      <c r="AS11" s="193"/>
      <c r="AT11" s="193">
        <f t="shared" ref="AT11:AT12" si="2">AP11*AQ11*AR11</f>
        <v>100</v>
      </c>
      <c r="AU11" s="194"/>
      <c r="AV11" s="194"/>
    </row>
    <row r="12" spans="1:49" s="49" customFormat="1" ht="45" customHeight="1" x14ac:dyDescent="0.25">
      <c r="A12" s="300" t="s">
        <v>13</v>
      </c>
      <c r="B12" s="301"/>
      <c r="C12" s="301"/>
      <c r="D12" s="301"/>
      <c r="E12" s="301"/>
      <c r="F12" s="301"/>
      <c r="G12" s="301"/>
      <c r="H12" s="302" t="s">
        <v>97</v>
      </c>
      <c r="I12" s="303"/>
      <c r="J12" s="297"/>
      <c r="K12" s="298"/>
      <c r="L12" s="298"/>
      <c r="M12" s="298"/>
      <c r="N12" s="298"/>
      <c r="O12" s="298"/>
      <c r="P12" s="298"/>
      <c r="Q12" s="298"/>
      <c r="R12" s="298"/>
      <c r="S12" s="298"/>
      <c r="T12" s="298"/>
      <c r="U12" s="298"/>
      <c r="V12" s="298"/>
      <c r="W12" s="298"/>
      <c r="X12" s="298"/>
      <c r="Y12" s="298"/>
      <c r="Z12" s="298"/>
      <c r="AA12" s="299"/>
      <c r="AB12" s="42"/>
      <c r="AC12" s="55"/>
      <c r="AD12" s="243" t="s">
        <v>185</v>
      </c>
      <c r="AE12" s="180">
        <f>13*3</f>
        <v>39</v>
      </c>
      <c r="AF12" s="180">
        <v>5</v>
      </c>
      <c r="AG12" s="201"/>
      <c r="AH12" s="376">
        <f>AE12*AF12</f>
        <v>195</v>
      </c>
      <c r="AI12" s="376"/>
      <c r="AJ12" s="53"/>
      <c r="AK12" s="53"/>
      <c r="AL12" s="54"/>
      <c r="AN12" s="193"/>
      <c r="AO12" s="193" t="s">
        <v>144</v>
      </c>
      <c r="AP12" s="193">
        <v>13</v>
      </c>
      <c r="AQ12" s="193">
        <v>3</v>
      </c>
      <c r="AR12" s="193">
        <v>5</v>
      </c>
      <c r="AS12" s="193"/>
      <c r="AT12" s="193">
        <f t="shared" si="2"/>
        <v>195</v>
      </c>
      <c r="AU12" s="194"/>
      <c r="AV12" s="19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247"/>
      <c r="AE13" s="248"/>
      <c r="AF13" s="248"/>
      <c r="AG13" s="249"/>
      <c r="AH13" s="377"/>
      <c r="AI13" s="377"/>
      <c r="AJ13" s="72"/>
      <c r="AK13" s="72"/>
      <c r="AL13" s="60"/>
      <c r="AM13" s="61"/>
      <c r="AN13" s="195"/>
      <c r="AO13" s="196"/>
      <c r="AP13" s="193"/>
      <c r="AQ13" s="193"/>
      <c r="AR13" s="193"/>
      <c r="AS13" s="193"/>
      <c r="AT13" s="196"/>
      <c r="AU13" s="194"/>
      <c r="AV13" s="194"/>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247"/>
      <c r="AE14" s="248"/>
      <c r="AF14" s="248"/>
      <c r="AG14" s="249"/>
      <c r="AH14" s="377"/>
      <c r="AI14" s="377"/>
      <c r="AJ14" s="72"/>
      <c r="AK14" s="72"/>
      <c r="AL14" s="60"/>
      <c r="AN14" s="196"/>
      <c r="AO14" s="196"/>
      <c r="AP14" s="193"/>
      <c r="AQ14" s="193"/>
      <c r="AR14" s="193"/>
      <c r="AS14" s="193"/>
      <c r="AT14" s="196"/>
      <c r="AU14" s="194"/>
      <c r="AV14" s="194"/>
      <c r="AW14" s="49"/>
    </row>
    <row r="15" spans="1:49" s="62" customFormat="1" ht="15" customHeight="1"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78"/>
      <c r="AE15" s="378"/>
      <c r="AF15" s="378"/>
      <c r="AG15" s="378"/>
      <c r="AH15" s="378"/>
      <c r="AI15" s="378"/>
      <c r="AJ15" s="72"/>
      <c r="AK15" s="72"/>
      <c r="AL15" s="60"/>
      <c r="AN15" s="196"/>
      <c r="AO15" s="196"/>
      <c r="AP15" s="193"/>
      <c r="AQ15" s="193"/>
      <c r="AR15" s="193"/>
      <c r="AS15" s="193"/>
      <c r="AT15" s="193"/>
      <c r="AU15" s="194"/>
      <c r="AV15" s="194"/>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N16" s="197"/>
      <c r="AO16" s="197"/>
      <c r="AP16" s="198"/>
      <c r="AQ16" s="199"/>
      <c r="AR16" s="198"/>
      <c r="AS16" s="198"/>
      <c r="AT16" s="193">
        <f>SUM(AT9:AT15)</f>
        <v>489.29</v>
      </c>
      <c r="AU16" s="200"/>
      <c r="AV16" s="200"/>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97</v>
      </c>
      <c r="AI17" s="361"/>
      <c r="AJ17" s="2"/>
      <c r="AK17" s="2"/>
      <c r="AL17" s="17"/>
      <c r="AN17" s="197"/>
      <c r="AO17" s="197"/>
      <c r="AP17" s="198"/>
      <c r="AQ17" s="198"/>
      <c r="AR17" s="198"/>
      <c r="AS17" s="198"/>
      <c r="AT17" s="193">
        <f>AT8-AT16</f>
        <v>0</v>
      </c>
      <c r="AU17" s="200">
        <f>+AT17/AP10/AQ10</f>
        <v>0</v>
      </c>
      <c r="AV17" s="200"/>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N18" s="197"/>
      <c r="AO18" s="197"/>
      <c r="AP18" s="198"/>
      <c r="AQ18" s="198"/>
      <c r="AR18" s="198"/>
      <c r="AS18" s="198"/>
      <c r="AT18" s="198">
        <f>AT17/5</f>
        <v>0</v>
      </c>
      <c r="AU18" s="200"/>
      <c r="AV18" s="200"/>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SUM(AH9:AI15)</f>
        <v>489.29</v>
      </c>
      <c r="AJ19" s="2"/>
      <c r="AK19" s="2"/>
      <c r="AL19" s="17"/>
      <c r="AN19" s="192">
        <f>SUM(AN9:AN18)</f>
        <v>294.29000000000002</v>
      </c>
      <c r="AO19" s="11"/>
      <c r="AP19" s="192"/>
      <c r="AQ19" s="192"/>
      <c r="AR19" s="192"/>
      <c r="AS19" s="192"/>
      <c r="AT19" s="192"/>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N20" s="11"/>
      <c r="AO20" s="11"/>
      <c r="AP20" s="192"/>
      <c r="AQ20" s="192"/>
      <c r="AR20" s="192"/>
      <c r="AS20" s="192"/>
      <c r="AT20" s="192"/>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489.29</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43"/>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489.29</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52">
    <mergeCell ref="O41:Z41"/>
    <mergeCell ref="B44:I44"/>
    <mergeCell ref="L44:S44"/>
    <mergeCell ref="U44:Z44"/>
    <mergeCell ref="B42:M42"/>
    <mergeCell ref="O42:Z42"/>
    <mergeCell ref="B43:K43"/>
    <mergeCell ref="O43:Y43"/>
    <mergeCell ref="AH13:AI13"/>
    <mergeCell ref="A14:AA14"/>
    <mergeCell ref="AH14:AI14"/>
    <mergeCell ref="AD42:AH42"/>
    <mergeCell ref="AN42:AO42"/>
    <mergeCell ref="AH17:AI18"/>
    <mergeCell ref="AF20:AH20"/>
    <mergeCell ref="AF21:AH21"/>
    <mergeCell ref="AD22:AI25"/>
    <mergeCell ref="AD15:AI15"/>
    <mergeCell ref="AD32:AI32"/>
    <mergeCell ref="AI37:AI38"/>
    <mergeCell ref="B39:M39"/>
    <mergeCell ref="Q39:AA39"/>
    <mergeCell ref="AD40:AH41"/>
    <mergeCell ref="AI40:AI41"/>
    <mergeCell ref="A11:G11"/>
    <mergeCell ref="H11:I11"/>
    <mergeCell ref="J11:AA12"/>
    <mergeCell ref="AH11:AI11"/>
    <mergeCell ref="A12:G12"/>
    <mergeCell ref="H12:I12"/>
    <mergeCell ref="AH12:AI12"/>
    <mergeCell ref="A9:G9"/>
    <mergeCell ref="H9:AA9"/>
    <mergeCell ref="AH9:AI9"/>
    <mergeCell ref="A10:G10"/>
    <mergeCell ref="H10:AA10"/>
    <mergeCell ref="AH10:AI10"/>
    <mergeCell ref="A8:G8"/>
    <mergeCell ref="H8:AA8"/>
    <mergeCell ref="AH8:AI8"/>
    <mergeCell ref="A1:E3"/>
    <mergeCell ref="F1:AL2"/>
    <mergeCell ref="F3:AE3"/>
    <mergeCell ref="AF3:AG3"/>
    <mergeCell ref="AH3:AL3"/>
    <mergeCell ref="A5:G5"/>
    <mergeCell ref="H5:AA5"/>
    <mergeCell ref="A6:G6"/>
    <mergeCell ref="H6:AA6"/>
    <mergeCell ref="A7:G7"/>
    <mergeCell ref="H7:AA7"/>
    <mergeCell ref="AC7:AL7"/>
  </mergeCells>
  <printOptions horizontalCentered="1"/>
  <pageMargins left="0.19685039370078741" right="0.19685039370078741" top="0.51181102362204722" bottom="0.51181102362204722" header="0.19685039370078741" footer="0.19685039370078741"/>
  <pageSetup scale="82" orientation="landscape" r:id="rId1"/>
  <headerFooter>
    <oddHeader>&amp;F</oddHeader>
    <oddFooter>&amp;L&amp;A&amp;C&amp;B Confidencial&amp;B&amp;RPágina &amp;P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98E5-4A37-433D-9126-FE122C82E956}">
  <sheetPr>
    <tabColor rgb="FF92D050"/>
    <pageSetUpPr fitToPage="1"/>
  </sheetPr>
  <dimension ref="A1:AW44"/>
  <sheetViews>
    <sheetView topLeftCell="A2" zoomScale="95" zoomScaleNormal="95" zoomScaleSheetLayoutView="95" workbookViewId="0">
      <selection activeCell="AD20" sqref="AD2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25.5703125" style="1" customWidth="1"/>
    <col min="31" max="31" width="8" style="1" bestFit="1" customWidth="1"/>
    <col min="32" max="33" width="7.85546875" style="1" customWidth="1"/>
    <col min="34" max="34" width="8.140625" style="1" bestFit="1" customWidth="1"/>
    <col min="35" max="35" width="5.570312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86" t="s">
        <v>8</v>
      </c>
      <c r="AE8" s="82" t="s">
        <v>87</v>
      </c>
      <c r="AF8" s="78" t="s">
        <v>33</v>
      </c>
      <c r="AG8" s="79" t="s">
        <v>86</v>
      </c>
      <c r="AH8" s="309" t="s">
        <v>9</v>
      </c>
      <c r="AI8" s="310"/>
      <c r="AJ8" s="53"/>
      <c r="AK8" s="53"/>
      <c r="AL8" s="54"/>
    </row>
    <row r="9" spans="1:49" s="49" customFormat="1" ht="16.5"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81" t="s">
        <v>92</v>
      </c>
      <c r="AE9" s="383">
        <v>27</v>
      </c>
      <c r="AF9" s="80">
        <v>0.4</v>
      </c>
      <c r="AG9" s="168">
        <f>0.4*0.4</f>
        <v>0.16000000000000003</v>
      </c>
      <c r="AH9" s="379">
        <f>AF9*AG9</f>
        <v>6.4000000000000015E-2</v>
      </c>
      <c r="AI9" s="380"/>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82"/>
      <c r="AE10" s="384"/>
      <c r="AF10" s="80">
        <f>AH9*AE9</f>
        <v>1.7280000000000004</v>
      </c>
      <c r="AG10" s="168" t="s">
        <v>93</v>
      </c>
      <c r="AH10" s="379"/>
      <c r="AI10" s="380"/>
      <c r="AJ10" s="53"/>
      <c r="AK10" s="53"/>
      <c r="AL10" s="54"/>
    </row>
    <row r="11" spans="1:49" s="49" customFormat="1" ht="20.25" customHeight="1" x14ac:dyDescent="0.25">
      <c r="A11" s="285" t="s">
        <v>12</v>
      </c>
      <c r="B11" s="286"/>
      <c r="C11" s="286"/>
      <c r="D11" s="286"/>
      <c r="E11" s="286"/>
      <c r="F11" s="286"/>
      <c r="G11" s="286"/>
      <c r="H11" s="326" t="s">
        <v>91</v>
      </c>
      <c r="I11" s="327"/>
      <c r="J11" s="294" t="s">
        <v>193</v>
      </c>
      <c r="K11" s="295"/>
      <c r="L11" s="295"/>
      <c r="M11" s="295"/>
      <c r="N11" s="295"/>
      <c r="O11" s="295"/>
      <c r="P11" s="295"/>
      <c r="Q11" s="295"/>
      <c r="R11" s="295"/>
      <c r="S11" s="295"/>
      <c r="T11" s="295"/>
      <c r="U11" s="295"/>
      <c r="V11" s="295"/>
      <c r="W11" s="295"/>
      <c r="X11" s="295"/>
      <c r="Y11" s="295"/>
      <c r="Z11" s="295"/>
      <c r="AA11" s="296"/>
      <c r="AB11" s="42"/>
      <c r="AC11" s="55"/>
      <c r="AD11" s="169"/>
      <c r="AE11" s="80"/>
      <c r="AF11" s="80"/>
      <c r="AG11" s="168"/>
      <c r="AH11" s="379"/>
      <c r="AI11" s="380"/>
      <c r="AJ11" s="53"/>
      <c r="AK11" s="53"/>
      <c r="AL11" s="54"/>
    </row>
    <row r="12" spans="1:49" s="49" customFormat="1" ht="14.25" customHeight="1" x14ac:dyDescent="0.25">
      <c r="A12" s="300" t="s">
        <v>13</v>
      </c>
      <c r="B12" s="301"/>
      <c r="C12" s="301"/>
      <c r="D12" s="301"/>
      <c r="E12" s="301"/>
      <c r="F12" s="301"/>
      <c r="G12" s="301"/>
      <c r="H12" s="302" t="str">
        <f>+'[1]PARA INFORME edit'!$C$176</f>
        <v>un</v>
      </c>
      <c r="I12" s="303"/>
      <c r="J12" s="297"/>
      <c r="K12" s="298"/>
      <c r="L12" s="298"/>
      <c r="M12" s="298"/>
      <c r="N12" s="298"/>
      <c r="O12" s="298"/>
      <c r="P12" s="298"/>
      <c r="Q12" s="298"/>
      <c r="R12" s="298"/>
      <c r="S12" s="298"/>
      <c r="T12" s="298"/>
      <c r="U12" s="298"/>
      <c r="V12" s="298"/>
      <c r="W12" s="298"/>
      <c r="X12" s="298"/>
      <c r="Y12" s="298"/>
      <c r="Z12" s="298"/>
      <c r="AA12" s="299"/>
      <c r="AB12" s="42"/>
      <c r="AC12" s="55"/>
      <c r="AD12" s="169"/>
      <c r="AE12" s="80"/>
      <c r="AF12" s="80"/>
      <c r="AG12" s="168"/>
      <c r="AH12" s="379"/>
      <c r="AI12" s="380"/>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169"/>
      <c r="AE13" s="80"/>
      <c r="AF13" s="80"/>
      <c r="AG13" s="168"/>
      <c r="AH13" s="379"/>
      <c r="AI13" s="380"/>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170"/>
      <c r="AE14" s="171"/>
      <c r="AF14" s="171"/>
      <c r="AG14" s="172"/>
      <c r="AH14" s="379"/>
      <c r="AI14" s="380"/>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85" t="s">
        <v>89</v>
      </c>
      <c r="AE15" s="386"/>
      <c r="AF15" s="386"/>
      <c r="AG15" s="386"/>
      <c r="AH15" s="386"/>
      <c r="AI15" s="387"/>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5"/>
      <c r="AE16" s="5"/>
      <c r="AF16" s="5"/>
      <c r="AG16" s="5"/>
      <c r="AH16" s="5"/>
      <c r="AI16" s="5"/>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73"/>
      <c r="AE17" s="73"/>
      <c r="AF17" s="73"/>
      <c r="AG17" s="73"/>
      <c r="AH17" s="361" t="s">
        <v>88</v>
      </c>
      <c r="AI17" s="361"/>
      <c r="AJ17" s="2"/>
      <c r="AK17" s="2"/>
      <c r="AL17" s="17"/>
      <c r="AN17" s="11"/>
      <c r="AO17" s="18"/>
      <c r="AP17" s="3"/>
      <c r="AQ17" s="3"/>
      <c r="AR17" s="3"/>
      <c r="AS17" s="3"/>
      <c r="AT17" s="3"/>
      <c r="AU17" s="3"/>
      <c r="AV17" s="3"/>
      <c r="AW17" s="3"/>
    </row>
    <row r="18" spans="1:49" ht="12.75" customHeight="1" thickBot="1" x14ac:dyDescent="0.3">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83"/>
      <c r="AH18" s="364"/>
      <c r="AI18" s="364"/>
      <c r="AJ18" s="2"/>
      <c r="AK18" s="2"/>
      <c r="AL18" s="17"/>
      <c r="AO18" s="18"/>
      <c r="AP18" s="3"/>
      <c r="AQ18" s="3"/>
      <c r="AR18" s="3"/>
      <c r="AS18" s="3"/>
      <c r="AT18" s="3"/>
      <c r="AU18" s="3"/>
      <c r="AV18" s="3"/>
      <c r="AW18" s="3"/>
    </row>
    <row r="19" spans="1:49" ht="12.75" customHeight="1" thickBot="1" x14ac:dyDescent="0.3">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130"/>
      <c r="AE19" s="158"/>
      <c r="AF19" s="159" t="s">
        <v>15</v>
      </c>
      <c r="AG19" s="160"/>
      <c r="AH19" s="161"/>
      <c r="AI19" s="163">
        <f>AE9</f>
        <v>27</v>
      </c>
      <c r="AJ19" s="2"/>
      <c r="AK19" s="2"/>
      <c r="AL19" s="17"/>
      <c r="AO19" s="18"/>
      <c r="AP19" s="3"/>
      <c r="AQ19" s="3"/>
      <c r="AR19" s="3"/>
      <c r="AS19" s="3"/>
      <c r="AT19" s="3"/>
      <c r="AU19" s="3"/>
      <c r="AV19" s="3"/>
      <c r="AW19" s="3"/>
    </row>
    <row r="20" spans="1:49" ht="12.75" customHeight="1" thickBot="1" x14ac:dyDescent="0.3">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130"/>
      <c r="AE20" s="130"/>
      <c r="AF20" s="363"/>
      <c r="AG20" s="363"/>
      <c r="AH20" s="363"/>
      <c r="AI20" s="1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58"/>
      <c r="AF21" s="363" t="s">
        <v>81</v>
      </c>
      <c r="AG21" s="363"/>
      <c r="AH21" s="363"/>
      <c r="AI21" s="163">
        <f>AI19-AI20</f>
        <v>27</v>
      </c>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22" t="s">
        <v>54</v>
      </c>
      <c r="AE22" s="322"/>
      <c r="AF22" s="322"/>
      <c r="AG22" s="322"/>
      <c r="AH22" s="322"/>
      <c r="AI22" s="322"/>
      <c r="AJ22" s="2"/>
      <c r="AK22" s="2"/>
      <c r="AL22" s="143"/>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22"/>
      <c r="AE23" s="322"/>
      <c r="AF23" s="322"/>
      <c r="AG23" s="322"/>
      <c r="AH23" s="322"/>
      <c r="AI23" s="322"/>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c r="AE24" s="322"/>
      <c r="AF24" s="322"/>
      <c r="AG24" s="322"/>
      <c r="AH24" s="322"/>
      <c r="AI24" s="322"/>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4"/>
      <c r="AE26" s="84"/>
      <c r="AF26" s="84"/>
      <c r="AG26" s="84"/>
      <c r="AH26" s="84"/>
      <c r="AI26" s="84"/>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4"/>
      <c r="AE27" s="84"/>
      <c r="AF27" s="84"/>
      <c r="AG27" s="84"/>
      <c r="AH27" s="84"/>
      <c r="AI27" s="84"/>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AI21</f>
        <v>27</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54">
    <mergeCell ref="O41:Z41"/>
    <mergeCell ref="B44:I44"/>
    <mergeCell ref="L44:S44"/>
    <mergeCell ref="U44:Z44"/>
    <mergeCell ref="B42:M42"/>
    <mergeCell ref="O42:Z42"/>
    <mergeCell ref="B43:K43"/>
    <mergeCell ref="O43:Y43"/>
    <mergeCell ref="AH13:AI13"/>
    <mergeCell ref="A14:AA14"/>
    <mergeCell ref="AH14:AI14"/>
    <mergeCell ref="AD42:AH42"/>
    <mergeCell ref="AN42:AO42"/>
    <mergeCell ref="AD15:AI15"/>
    <mergeCell ref="AH17:AI18"/>
    <mergeCell ref="AF20:AH20"/>
    <mergeCell ref="AF21:AH21"/>
    <mergeCell ref="AD22:AI25"/>
    <mergeCell ref="AD32:AI32"/>
    <mergeCell ref="AI37:AI38"/>
    <mergeCell ref="B39:M39"/>
    <mergeCell ref="Q39:AA39"/>
    <mergeCell ref="AD40:AH41"/>
    <mergeCell ref="AI40:AI41"/>
    <mergeCell ref="A11:G11"/>
    <mergeCell ref="H11:I11"/>
    <mergeCell ref="J11:AA12"/>
    <mergeCell ref="AH11:AI11"/>
    <mergeCell ref="A12:G12"/>
    <mergeCell ref="H12:I12"/>
    <mergeCell ref="AH12:AI12"/>
    <mergeCell ref="A9:G9"/>
    <mergeCell ref="H9:AA9"/>
    <mergeCell ref="AH9:AI9"/>
    <mergeCell ref="A10:G10"/>
    <mergeCell ref="H10:AA10"/>
    <mergeCell ref="AH10:AI10"/>
    <mergeCell ref="AD9:AD10"/>
    <mergeCell ref="AE9:AE10"/>
    <mergeCell ref="A8:G8"/>
    <mergeCell ref="H8:AA8"/>
    <mergeCell ref="AH8:AI8"/>
    <mergeCell ref="A1:E3"/>
    <mergeCell ref="F1:AL2"/>
    <mergeCell ref="F3:AE3"/>
    <mergeCell ref="AF3:AG3"/>
    <mergeCell ref="AH3:AL3"/>
    <mergeCell ref="A5:G5"/>
    <mergeCell ref="H5:AA5"/>
    <mergeCell ref="A6:G6"/>
    <mergeCell ref="H6:AA6"/>
    <mergeCell ref="A7:G7"/>
    <mergeCell ref="H7:AA7"/>
    <mergeCell ref="AC7:AL7"/>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B1258-D87E-494D-B2BF-FB1DABDA2C7D}">
  <sheetPr>
    <tabColor rgb="FF92D050"/>
    <pageSetUpPr fitToPage="1"/>
  </sheetPr>
  <dimension ref="A1:AW55"/>
  <sheetViews>
    <sheetView topLeftCell="A8" zoomScale="80" zoomScaleNormal="80" zoomScaleSheetLayoutView="95" workbookViewId="0">
      <selection activeCell="J11" sqref="J11:AA2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13.85546875" style="1" customWidth="1"/>
    <col min="31" max="31" width="8" style="1" bestFit="1" customWidth="1"/>
    <col min="32" max="32" width="7.85546875" style="1" customWidth="1"/>
    <col min="33" max="33" width="11.7109375" style="1" customWidth="1"/>
    <col min="34" max="34" width="10.140625" style="1" customWidth="1"/>
    <col min="35" max="35" width="9.28515625" style="1" customWidth="1"/>
    <col min="36" max="36" width="3.42578125" style="1" hidden="1" customWidth="1"/>
    <col min="37" max="37" width="7.5703125" style="1" customWidth="1"/>
    <col min="38" max="38" width="3.5703125" style="1" customWidth="1"/>
    <col min="39" max="39" width="5.28515625" style="1"/>
    <col min="40" max="40" width="6.5703125" style="1" bestFit="1" customWidth="1"/>
    <col min="41" max="41" width="5.28515625" style="1"/>
    <col min="42" max="42" width="6.42578125" style="1" bestFit="1" customWidth="1"/>
    <col min="43" max="16384" width="5.28515625" style="1"/>
  </cols>
  <sheetData>
    <row r="1" spans="1:38"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38"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38"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38"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38"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38"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390" t="s">
        <v>151</v>
      </c>
      <c r="AE6" s="390"/>
      <c r="AF6" s="390"/>
      <c r="AG6" s="390"/>
      <c r="AH6" s="390"/>
      <c r="AI6" s="72">
        <v>7.54</v>
      </c>
      <c r="AJ6" s="42"/>
      <c r="AK6" s="42"/>
      <c r="AL6" s="51"/>
    </row>
    <row r="7" spans="1:38"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38"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203" t="s">
        <v>147</v>
      </c>
      <c r="AE8" s="203" t="s">
        <v>87</v>
      </c>
      <c r="AF8" s="204" t="s">
        <v>33</v>
      </c>
      <c r="AG8" s="205" t="s">
        <v>150</v>
      </c>
      <c r="AH8" s="206" t="s">
        <v>9</v>
      </c>
      <c r="AI8" s="207" t="s">
        <v>152</v>
      </c>
      <c r="AJ8" s="53"/>
      <c r="AK8" s="53"/>
      <c r="AL8" s="54"/>
    </row>
    <row r="9" spans="1:38" s="49" customFormat="1" ht="12" customHeight="1" thickBot="1" x14ac:dyDescent="0.3">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93" t="s">
        <v>148</v>
      </c>
      <c r="AE9" s="394"/>
      <c r="AF9" s="394"/>
      <c r="AG9" s="394"/>
      <c r="AH9" s="234"/>
      <c r="AI9" s="235"/>
      <c r="AJ9" s="53"/>
      <c r="AK9" s="53"/>
      <c r="AL9" s="54"/>
    </row>
    <row r="10" spans="1:38" s="49" customFormat="1" ht="16.5"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211" t="s">
        <v>149</v>
      </c>
      <c r="AE10" s="212" t="s">
        <v>80</v>
      </c>
      <c r="AF10" s="213">
        <v>1.848665</v>
      </c>
      <c r="AG10" s="214">
        <v>4</v>
      </c>
      <c r="AH10" s="215">
        <f>AF10*AG10</f>
        <v>7.39466</v>
      </c>
      <c r="AI10" s="215">
        <f>AH10/$AI$6</f>
        <v>0.98072413793103452</v>
      </c>
      <c r="AJ10" s="216"/>
      <c r="AK10" s="217"/>
      <c r="AL10" s="54"/>
    </row>
    <row r="11" spans="1:38" s="49" customFormat="1" ht="15" customHeight="1" x14ac:dyDescent="0.25">
      <c r="A11" s="395" t="s">
        <v>12</v>
      </c>
      <c r="B11" s="396"/>
      <c r="C11" s="396"/>
      <c r="D11" s="396"/>
      <c r="E11" s="396"/>
      <c r="F11" s="396"/>
      <c r="G11" s="397"/>
      <c r="H11" s="404" t="s">
        <v>94</v>
      </c>
      <c r="I11" s="405"/>
      <c r="J11" s="294" t="s">
        <v>146</v>
      </c>
      <c r="K11" s="295"/>
      <c r="L11" s="295"/>
      <c r="M11" s="295"/>
      <c r="N11" s="295"/>
      <c r="O11" s="295"/>
      <c r="P11" s="295"/>
      <c r="Q11" s="295"/>
      <c r="R11" s="295"/>
      <c r="S11" s="295"/>
      <c r="T11" s="295"/>
      <c r="U11" s="295"/>
      <c r="V11" s="295"/>
      <c r="W11" s="295"/>
      <c r="X11" s="295"/>
      <c r="Y11" s="295"/>
      <c r="Z11" s="295"/>
      <c r="AA11" s="296"/>
      <c r="AB11" s="42"/>
      <c r="AC11" s="55"/>
      <c r="AD11" s="218"/>
      <c r="AE11" s="180" t="s">
        <v>80</v>
      </c>
      <c r="AF11" s="180">
        <v>2.5</v>
      </c>
      <c r="AG11" s="201">
        <v>4</v>
      </c>
      <c r="AH11" s="185">
        <f t="shared" ref="AH11:AH15" si="0">AF11*AG11</f>
        <v>10</v>
      </c>
      <c r="AI11" s="185">
        <f t="shared" ref="AI11:AI22" si="1">AH11/$AI$6</f>
        <v>1.3262599469496021</v>
      </c>
      <c r="AJ11" s="53"/>
      <c r="AK11" s="219"/>
      <c r="AL11" s="54"/>
    </row>
    <row r="12" spans="1:38" s="49" customFormat="1" ht="15" customHeight="1" x14ac:dyDescent="0.25">
      <c r="A12" s="398"/>
      <c r="B12" s="399"/>
      <c r="C12" s="399"/>
      <c r="D12" s="399"/>
      <c r="E12" s="399"/>
      <c r="F12" s="399"/>
      <c r="G12" s="400"/>
      <c r="H12" s="406"/>
      <c r="I12" s="407"/>
      <c r="J12" s="449"/>
      <c r="K12" s="431"/>
      <c r="L12" s="431"/>
      <c r="M12" s="431"/>
      <c r="N12" s="431"/>
      <c r="O12" s="431"/>
      <c r="P12" s="431"/>
      <c r="Q12" s="431"/>
      <c r="R12" s="431"/>
      <c r="S12" s="431"/>
      <c r="T12" s="431"/>
      <c r="U12" s="431"/>
      <c r="V12" s="431"/>
      <c r="W12" s="431"/>
      <c r="X12" s="431"/>
      <c r="Y12" s="431"/>
      <c r="Z12" s="431"/>
      <c r="AA12" s="432"/>
      <c r="AB12" s="42"/>
      <c r="AC12" s="55"/>
      <c r="AD12" s="218"/>
      <c r="AE12" s="180" t="s">
        <v>80</v>
      </c>
      <c r="AF12" s="180">
        <v>2.5</v>
      </c>
      <c r="AG12" s="201">
        <v>4</v>
      </c>
      <c r="AH12" s="185">
        <f t="shared" si="0"/>
        <v>10</v>
      </c>
      <c r="AI12" s="185">
        <f t="shared" si="1"/>
        <v>1.3262599469496021</v>
      </c>
      <c r="AJ12" s="53"/>
      <c r="AK12" s="219"/>
      <c r="AL12" s="54"/>
    </row>
    <row r="13" spans="1:38" s="49" customFormat="1" ht="15" customHeight="1" x14ac:dyDescent="0.25">
      <c r="A13" s="398"/>
      <c r="B13" s="399"/>
      <c r="C13" s="399"/>
      <c r="D13" s="399"/>
      <c r="E13" s="399"/>
      <c r="F13" s="399"/>
      <c r="G13" s="400"/>
      <c r="H13" s="406"/>
      <c r="I13" s="407"/>
      <c r="J13" s="449"/>
      <c r="K13" s="431"/>
      <c r="L13" s="431"/>
      <c r="M13" s="431"/>
      <c r="N13" s="431"/>
      <c r="O13" s="431"/>
      <c r="P13" s="431"/>
      <c r="Q13" s="431"/>
      <c r="R13" s="431"/>
      <c r="S13" s="431"/>
      <c r="T13" s="431"/>
      <c r="U13" s="431"/>
      <c r="V13" s="431"/>
      <c r="W13" s="431"/>
      <c r="X13" s="431"/>
      <c r="Y13" s="431"/>
      <c r="Z13" s="431"/>
      <c r="AA13" s="432"/>
      <c r="AB13" s="42"/>
      <c r="AC13" s="55"/>
      <c r="AD13" s="218"/>
      <c r="AE13" s="180" t="s">
        <v>80</v>
      </c>
      <c r="AF13" s="180">
        <v>1</v>
      </c>
      <c r="AG13" s="201">
        <v>3</v>
      </c>
      <c r="AH13" s="185">
        <f t="shared" si="0"/>
        <v>3</v>
      </c>
      <c r="AI13" s="185">
        <f t="shared" si="1"/>
        <v>0.39787798408488062</v>
      </c>
      <c r="AJ13" s="53"/>
      <c r="AK13" s="219"/>
      <c r="AL13" s="54"/>
    </row>
    <row r="14" spans="1:38" s="49" customFormat="1" ht="15" customHeight="1" thickBot="1" x14ac:dyDescent="0.3">
      <c r="A14" s="398"/>
      <c r="B14" s="399"/>
      <c r="C14" s="399"/>
      <c r="D14" s="399"/>
      <c r="E14" s="399"/>
      <c r="F14" s="399"/>
      <c r="G14" s="400"/>
      <c r="H14" s="406"/>
      <c r="I14" s="407"/>
      <c r="J14" s="449"/>
      <c r="K14" s="431"/>
      <c r="L14" s="431"/>
      <c r="M14" s="431"/>
      <c r="N14" s="431"/>
      <c r="O14" s="431"/>
      <c r="P14" s="431"/>
      <c r="Q14" s="431"/>
      <c r="R14" s="431"/>
      <c r="S14" s="431"/>
      <c r="T14" s="431"/>
      <c r="U14" s="431"/>
      <c r="V14" s="431"/>
      <c r="W14" s="431"/>
      <c r="X14" s="431"/>
      <c r="Y14" s="431"/>
      <c r="Z14" s="431"/>
      <c r="AA14" s="432"/>
      <c r="AB14" s="42"/>
      <c r="AC14" s="55"/>
      <c r="AD14" s="227"/>
      <c r="AE14" s="220" t="s">
        <v>80</v>
      </c>
      <c r="AF14" s="220">
        <v>1</v>
      </c>
      <c r="AG14" s="221">
        <v>3</v>
      </c>
      <c r="AH14" s="222">
        <f t="shared" si="0"/>
        <v>3</v>
      </c>
      <c r="AI14" s="222">
        <f>AH14/$AI$6</f>
        <v>0.39787798408488062</v>
      </c>
      <c r="AJ14" s="223"/>
      <c r="AK14" s="224">
        <f>SUM(AI10:AI14)</f>
        <v>4.4290000000000003</v>
      </c>
      <c r="AL14" s="54"/>
    </row>
    <row r="15" spans="1:38" s="49" customFormat="1" ht="15" customHeight="1" thickBot="1" x14ac:dyDescent="0.3">
      <c r="A15" s="398"/>
      <c r="B15" s="399"/>
      <c r="C15" s="399"/>
      <c r="D15" s="399"/>
      <c r="E15" s="399"/>
      <c r="F15" s="399"/>
      <c r="G15" s="400"/>
      <c r="H15" s="406"/>
      <c r="I15" s="407"/>
      <c r="J15" s="449"/>
      <c r="K15" s="431"/>
      <c r="L15" s="431"/>
      <c r="M15" s="431"/>
      <c r="N15" s="431"/>
      <c r="O15" s="431"/>
      <c r="P15" s="431"/>
      <c r="Q15" s="431"/>
      <c r="R15" s="431"/>
      <c r="S15" s="431"/>
      <c r="T15" s="431"/>
      <c r="U15" s="431"/>
      <c r="V15" s="431"/>
      <c r="W15" s="431"/>
      <c r="X15" s="431"/>
      <c r="Y15" s="431"/>
      <c r="Z15" s="431"/>
      <c r="AA15" s="432"/>
      <c r="AB15" s="42"/>
      <c r="AC15" s="55"/>
      <c r="AD15" s="211" t="s">
        <v>153</v>
      </c>
      <c r="AE15" s="212" t="s">
        <v>80</v>
      </c>
      <c r="AF15" s="212">
        <v>0.90869897173913983</v>
      </c>
      <c r="AG15" s="214">
        <v>4</v>
      </c>
      <c r="AH15" s="215">
        <f t="shared" si="0"/>
        <v>3.6347958869565593</v>
      </c>
      <c r="AI15" s="214">
        <f t="shared" si="1"/>
        <v>0.48206842002076383</v>
      </c>
      <c r="AJ15" s="226"/>
      <c r="AK15" s="217"/>
      <c r="AL15" s="54"/>
    </row>
    <row r="16" spans="1:38" s="49" customFormat="1" ht="12.75" customHeight="1" x14ac:dyDescent="0.25">
      <c r="A16" s="401"/>
      <c r="B16" s="402"/>
      <c r="C16" s="402"/>
      <c r="D16" s="402"/>
      <c r="E16" s="402"/>
      <c r="F16" s="402"/>
      <c r="G16" s="403"/>
      <c r="H16" s="408"/>
      <c r="I16" s="409"/>
      <c r="J16" s="449"/>
      <c r="K16" s="431"/>
      <c r="L16" s="431"/>
      <c r="M16" s="431"/>
      <c r="N16" s="431"/>
      <c r="O16" s="431"/>
      <c r="P16" s="431"/>
      <c r="Q16" s="431"/>
      <c r="R16" s="431"/>
      <c r="S16" s="431"/>
      <c r="T16" s="431"/>
      <c r="U16" s="431"/>
      <c r="V16" s="431"/>
      <c r="W16" s="431"/>
      <c r="X16" s="431"/>
      <c r="Y16" s="431"/>
      <c r="Z16" s="431"/>
      <c r="AA16" s="432"/>
      <c r="AB16" s="42"/>
      <c r="AC16" s="55"/>
      <c r="AD16" s="391" t="s">
        <v>154</v>
      </c>
      <c r="AE16" s="392"/>
      <c r="AF16" s="392"/>
      <c r="AG16" s="392"/>
      <c r="AH16" s="236"/>
      <c r="AI16" s="237"/>
      <c r="AJ16" s="53"/>
      <c r="AK16" s="219"/>
      <c r="AL16" s="54"/>
    </row>
    <row r="17" spans="1:49" s="49" customFormat="1" ht="12.75" customHeight="1" x14ac:dyDescent="0.25">
      <c r="A17" s="395" t="s">
        <v>13</v>
      </c>
      <c r="B17" s="396"/>
      <c r="C17" s="396"/>
      <c r="D17" s="396"/>
      <c r="E17" s="396"/>
      <c r="F17" s="396"/>
      <c r="G17" s="397"/>
      <c r="H17" s="413" t="str">
        <f>+'[1]PARA INFORME edit'!$C$193</f>
        <v>ML</v>
      </c>
      <c r="I17" s="414"/>
      <c r="J17" s="449"/>
      <c r="K17" s="431"/>
      <c r="L17" s="431"/>
      <c r="M17" s="431"/>
      <c r="N17" s="431"/>
      <c r="O17" s="431"/>
      <c r="P17" s="431"/>
      <c r="Q17" s="431"/>
      <c r="R17" s="431"/>
      <c r="S17" s="431"/>
      <c r="T17" s="431"/>
      <c r="U17" s="431"/>
      <c r="V17" s="431"/>
      <c r="W17" s="431"/>
      <c r="X17" s="431"/>
      <c r="Y17" s="431"/>
      <c r="Z17" s="431"/>
      <c r="AA17" s="432"/>
      <c r="AB17" s="42"/>
      <c r="AC17" s="55"/>
      <c r="AD17" s="228" t="s">
        <v>156</v>
      </c>
      <c r="AE17" s="180" t="s">
        <v>80</v>
      </c>
      <c r="AF17" s="180">
        <v>2.96</v>
      </c>
      <c r="AG17" s="201">
        <v>2</v>
      </c>
      <c r="AH17" s="185">
        <f t="shared" ref="AH17" si="2">AF17*AG17</f>
        <v>5.92</v>
      </c>
      <c r="AI17" s="185">
        <f t="shared" si="1"/>
        <v>0.78514588859416445</v>
      </c>
      <c r="AJ17" s="53"/>
      <c r="AK17" s="219"/>
      <c r="AL17" s="54"/>
    </row>
    <row r="18" spans="1:49" s="49" customFormat="1" ht="12.75" customHeight="1" x14ac:dyDescent="0.25">
      <c r="A18" s="398"/>
      <c r="B18" s="399"/>
      <c r="C18" s="399"/>
      <c r="D18" s="399"/>
      <c r="E18" s="399"/>
      <c r="F18" s="399"/>
      <c r="G18" s="400"/>
      <c r="H18" s="415"/>
      <c r="I18" s="416"/>
      <c r="J18" s="449"/>
      <c r="K18" s="431"/>
      <c r="L18" s="431"/>
      <c r="M18" s="431"/>
      <c r="N18" s="431"/>
      <c r="O18" s="431"/>
      <c r="P18" s="431"/>
      <c r="Q18" s="431"/>
      <c r="R18" s="431"/>
      <c r="S18" s="431"/>
      <c r="T18" s="431"/>
      <c r="U18" s="431"/>
      <c r="V18" s="431"/>
      <c r="W18" s="431"/>
      <c r="X18" s="431"/>
      <c r="Y18" s="431"/>
      <c r="Z18" s="431"/>
      <c r="AA18" s="432"/>
      <c r="AB18" s="42"/>
      <c r="AC18" s="55"/>
      <c r="AD18" s="228"/>
      <c r="AE18" s="180" t="s">
        <v>80</v>
      </c>
      <c r="AF18" s="180">
        <v>0.81</v>
      </c>
      <c r="AG18" s="201">
        <v>2</v>
      </c>
      <c r="AH18" s="185">
        <f t="shared" ref="AH18:AH22" si="3">AF18*AG18</f>
        <v>1.62</v>
      </c>
      <c r="AI18" s="185">
        <f t="shared" si="1"/>
        <v>0.21485411140583555</v>
      </c>
      <c r="AJ18" s="53"/>
      <c r="AK18" s="219"/>
      <c r="AL18" s="54"/>
    </row>
    <row r="19" spans="1:49" s="49" customFormat="1" ht="12.75" customHeight="1" thickBot="1" x14ac:dyDescent="0.3">
      <c r="A19" s="398"/>
      <c r="B19" s="399"/>
      <c r="C19" s="399"/>
      <c r="D19" s="399"/>
      <c r="E19" s="399"/>
      <c r="F19" s="399"/>
      <c r="G19" s="400"/>
      <c r="H19" s="415"/>
      <c r="I19" s="416"/>
      <c r="J19" s="449"/>
      <c r="K19" s="431"/>
      <c r="L19" s="431"/>
      <c r="M19" s="431"/>
      <c r="N19" s="431"/>
      <c r="O19" s="431"/>
      <c r="P19" s="431"/>
      <c r="Q19" s="431"/>
      <c r="R19" s="431"/>
      <c r="S19" s="431"/>
      <c r="T19" s="431"/>
      <c r="U19" s="431"/>
      <c r="V19" s="431"/>
      <c r="W19" s="431"/>
      <c r="X19" s="431"/>
      <c r="Y19" s="431"/>
      <c r="Z19" s="431"/>
      <c r="AA19" s="432"/>
      <c r="AB19" s="42"/>
      <c r="AC19" s="55"/>
      <c r="AD19" s="229"/>
      <c r="AE19" s="230" t="s">
        <v>80</v>
      </c>
      <c r="AF19" s="230">
        <v>15</v>
      </c>
      <c r="AG19" s="231">
        <v>2</v>
      </c>
      <c r="AH19" s="232">
        <f t="shared" si="3"/>
        <v>30</v>
      </c>
      <c r="AI19" s="232">
        <f t="shared" si="1"/>
        <v>3.9787798408488064</v>
      </c>
      <c r="AJ19" s="53"/>
      <c r="AK19" s="233">
        <f>SUM(AI15:AI19)</f>
        <v>5.4608482608695699</v>
      </c>
      <c r="AL19" s="54"/>
    </row>
    <row r="20" spans="1:49" s="49" customFormat="1" ht="12.75" customHeight="1" x14ac:dyDescent="0.25">
      <c r="A20" s="398"/>
      <c r="B20" s="399"/>
      <c r="C20" s="399"/>
      <c r="D20" s="399"/>
      <c r="E20" s="399"/>
      <c r="F20" s="399"/>
      <c r="G20" s="400"/>
      <c r="H20" s="415"/>
      <c r="I20" s="416"/>
      <c r="J20" s="449"/>
      <c r="K20" s="431"/>
      <c r="L20" s="431"/>
      <c r="M20" s="431"/>
      <c r="N20" s="431"/>
      <c r="O20" s="431"/>
      <c r="P20" s="431"/>
      <c r="Q20" s="431"/>
      <c r="R20" s="431"/>
      <c r="S20" s="431"/>
      <c r="T20" s="431"/>
      <c r="U20" s="431"/>
      <c r="V20" s="431"/>
      <c r="W20" s="431"/>
      <c r="X20" s="431"/>
      <c r="Y20" s="431"/>
      <c r="Z20" s="431"/>
      <c r="AA20" s="432"/>
      <c r="AB20" s="42"/>
      <c r="AC20" s="55"/>
      <c r="AD20" s="211" t="s">
        <v>155</v>
      </c>
      <c r="AE20" s="212" t="s">
        <v>80</v>
      </c>
      <c r="AF20" s="212">
        <v>2.96</v>
      </c>
      <c r="AG20" s="214">
        <v>2</v>
      </c>
      <c r="AH20" s="215">
        <f t="shared" si="3"/>
        <v>5.92</v>
      </c>
      <c r="AI20" s="215">
        <f t="shared" si="1"/>
        <v>0.78514588859416445</v>
      </c>
      <c r="AJ20" s="216"/>
      <c r="AK20" s="217"/>
      <c r="AL20" s="54"/>
    </row>
    <row r="21" spans="1:49" s="49" customFormat="1" ht="12.75" customHeight="1" x14ac:dyDescent="0.25">
      <c r="A21" s="398"/>
      <c r="B21" s="399"/>
      <c r="C21" s="399"/>
      <c r="D21" s="399"/>
      <c r="E21" s="399"/>
      <c r="F21" s="399"/>
      <c r="G21" s="400"/>
      <c r="H21" s="415"/>
      <c r="I21" s="416"/>
      <c r="J21" s="449"/>
      <c r="K21" s="431"/>
      <c r="L21" s="431"/>
      <c r="M21" s="431"/>
      <c r="N21" s="431"/>
      <c r="O21" s="431"/>
      <c r="P21" s="431"/>
      <c r="Q21" s="431"/>
      <c r="R21" s="431"/>
      <c r="S21" s="431"/>
      <c r="T21" s="431"/>
      <c r="U21" s="431"/>
      <c r="V21" s="431"/>
      <c r="W21" s="431"/>
      <c r="X21" s="431"/>
      <c r="Y21" s="431"/>
      <c r="Z21" s="431"/>
      <c r="AA21" s="432"/>
      <c r="AB21" s="42"/>
      <c r="AC21" s="55"/>
      <c r="AD21" s="228"/>
      <c r="AE21" s="180" t="s">
        <v>80</v>
      </c>
      <c r="AF21" s="180">
        <v>0.81</v>
      </c>
      <c r="AG21" s="201">
        <v>2</v>
      </c>
      <c r="AH21" s="185">
        <f t="shared" si="3"/>
        <v>1.62</v>
      </c>
      <c r="AI21" s="185">
        <f t="shared" si="1"/>
        <v>0.21485411140583555</v>
      </c>
      <c r="AJ21" s="53"/>
      <c r="AK21" s="219"/>
      <c r="AL21" s="54"/>
    </row>
    <row r="22" spans="1:49" s="49" customFormat="1" ht="12.75" customHeight="1" thickBot="1" x14ac:dyDescent="0.3">
      <c r="A22" s="398"/>
      <c r="B22" s="399"/>
      <c r="C22" s="399"/>
      <c r="D22" s="399"/>
      <c r="E22" s="399"/>
      <c r="F22" s="399"/>
      <c r="G22" s="400"/>
      <c r="H22" s="415"/>
      <c r="I22" s="416"/>
      <c r="J22" s="449"/>
      <c r="K22" s="431"/>
      <c r="L22" s="431"/>
      <c r="M22" s="431"/>
      <c r="N22" s="431"/>
      <c r="O22" s="431"/>
      <c r="P22" s="431"/>
      <c r="Q22" s="431"/>
      <c r="R22" s="431"/>
      <c r="S22" s="431"/>
      <c r="T22" s="431"/>
      <c r="U22" s="431"/>
      <c r="V22" s="431"/>
      <c r="W22" s="431"/>
      <c r="X22" s="431"/>
      <c r="Y22" s="431"/>
      <c r="Z22" s="431"/>
      <c r="AA22" s="432"/>
      <c r="AB22" s="42"/>
      <c r="AC22" s="55"/>
      <c r="AD22" s="227"/>
      <c r="AE22" s="220" t="s">
        <v>80</v>
      </c>
      <c r="AF22" s="220">
        <v>1</v>
      </c>
      <c r="AG22" s="221">
        <v>4</v>
      </c>
      <c r="AH22" s="222">
        <f t="shared" si="3"/>
        <v>4</v>
      </c>
      <c r="AI22" s="222">
        <f t="shared" si="1"/>
        <v>0.5305039787798409</v>
      </c>
      <c r="AJ22" s="223"/>
      <c r="AK22" s="224">
        <f>SUM(AI20:AI22)</f>
        <v>1.5305039787798409</v>
      </c>
      <c r="AL22" s="54"/>
    </row>
    <row r="23" spans="1:49" s="49" customFormat="1" ht="14.25" customHeight="1" thickBot="1" x14ac:dyDescent="0.3">
      <c r="A23" s="410"/>
      <c r="B23" s="411"/>
      <c r="C23" s="411"/>
      <c r="D23" s="411"/>
      <c r="E23" s="411"/>
      <c r="F23" s="411"/>
      <c r="G23" s="412"/>
      <c r="H23" s="417"/>
      <c r="I23" s="418"/>
      <c r="J23" s="450"/>
      <c r="K23" s="451"/>
      <c r="L23" s="451"/>
      <c r="M23" s="451"/>
      <c r="N23" s="451"/>
      <c r="O23" s="451"/>
      <c r="P23" s="451"/>
      <c r="Q23" s="451"/>
      <c r="R23" s="451"/>
      <c r="S23" s="451"/>
      <c r="T23" s="451"/>
      <c r="U23" s="451"/>
      <c r="V23" s="451"/>
      <c r="W23" s="451"/>
      <c r="X23" s="451"/>
      <c r="Y23" s="451"/>
      <c r="Z23" s="451"/>
      <c r="AA23" s="452"/>
      <c r="AB23" s="42"/>
      <c r="AC23" s="55"/>
      <c r="AD23" s="225"/>
      <c r="AE23" s="208" t="s">
        <v>158</v>
      </c>
      <c r="AF23" s="208" t="s">
        <v>159</v>
      </c>
      <c r="AG23" s="209" t="s">
        <v>160</v>
      </c>
      <c r="AH23" s="210" t="s">
        <v>161</v>
      </c>
      <c r="AI23" s="238" t="s">
        <v>162</v>
      </c>
      <c r="AJ23" s="53"/>
      <c r="AL23" s="54"/>
    </row>
    <row r="24" spans="1:49" s="62" customFormat="1" ht="15" customHeight="1" x14ac:dyDescent="0.25">
      <c r="A24" s="7"/>
      <c r="B24" s="8"/>
      <c r="C24" s="8"/>
      <c r="D24" s="8"/>
      <c r="E24" s="8"/>
      <c r="F24" s="8"/>
      <c r="G24" s="8"/>
      <c r="H24" s="8"/>
      <c r="I24" s="8"/>
      <c r="J24" s="8"/>
      <c r="K24" s="9"/>
      <c r="L24" s="9"/>
      <c r="M24" s="8"/>
      <c r="N24" s="8"/>
      <c r="O24" s="8"/>
      <c r="P24" s="8"/>
      <c r="Q24" s="8"/>
      <c r="R24" s="8"/>
      <c r="S24" s="8"/>
      <c r="T24" s="8"/>
      <c r="U24" s="8"/>
      <c r="V24" s="8"/>
      <c r="W24" s="8"/>
      <c r="X24" s="8"/>
      <c r="Y24" s="8"/>
      <c r="Z24" s="8"/>
      <c r="AA24" s="10"/>
      <c r="AB24" s="59"/>
      <c r="AC24" s="55"/>
      <c r="AD24" s="421" t="s">
        <v>157</v>
      </c>
      <c r="AE24" s="423">
        <v>2.96</v>
      </c>
      <c r="AF24" s="423">
        <v>2.96</v>
      </c>
      <c r="AG24" s="425">
        <v>0.81</v>
      </c>
      <c r="AH24" s="427">
        <v>0.81</v>
      </c>
      <c r="AI24" s="388">
        <f>SUM(AE24:AH25)</f>
        <v>7.5400000000000009</v>
      </c>
      <c r="AJ24" s="239"/>
      <c r="AK24" s="419" t="s">
        <v>97</v>
      </c>
      <c r="AL24" s="60"/>
      <c r="AM24" s="61"/>
      <c r="AN24" s="61"/>
      <c r="AP24" s="49"/>
      <c r="AQ24" s="49"/>
      <c r="AR24" s="49"/>
      <c r="AS24" s="49"/>
      <c r="AT24" s="49"/>
      <c r="AU24" s="49"/>
      <c r="AV24" s="49"/>
      <c r="AW24" s="49"/>
    </row>
    <row r="25" spans="1:49" s="62" customFormat="1" ht="12.75" thickBot="1" x14ac:dyDescent="0.3">
      <c r="A25" s="267" t="s">
        <v>14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9"/>
      <c r="AB25" s="63"/>
      <c r="AC25" s="55"/>
      <c r="AD25" s="422"/>
      <c r="AE25" s="424"/>
      <c r="AF25" s="424"/>
      <c r="AG25" s="426"/>
      <c r="AH25" s="428"/>
      <c r="AI25" s="389"/>
      <c r="AJ25" s="240"/>
      <c r="AK25" s="420"/>
      <c r="AL25" s="60"/>
      <c r="AP25" s="49"/>
      <c r="AQ25" s="49"/>
      <c r="AR25" s="49"/>
      <c r="AS25" s="49"/>
      <c r="AT25" s="49"/>
      <c r="AU25" s="49"/>
      <c r="AV25" s="49"/>
      <c r="AW25" s="49"/>
    </row>
    <row r="26" spans="1:49" s="62" customFormat="1" ht="12" x14ac:dyDescent="0.25">
      <c r="A26" s="64"/>
      <c r="B26" s="65"/>
      <c r="C26" s="65"/>
      <c r="D26" s="65"/>
      <c r="E26" s="65"/>
      <c r="F26" s="65"/>
      <c r="G26" s="65"/>
      <c r="H26" s="65"/>
      <c r="I26" s="65"/>
      <c r="J26" s="65"/>
      <c r="K26" s="65"/>
      <c r="L26" s="65"/>
      <c r="M26" s="65"/>
      <c r="N26" s="65"/>
      <c r="O26" s="65"/>
      <c r="P26" s="65"/>
      <c r="Q26" s="65"/>
      <c r="R26" s="65"/>
      <c r="S26" s="65"/>
      <c r="T26" s="65"/>
      <c r="U26" s="65"/>
      <c r="V26" s="65"/>
      <c r="W26" s="65"/>
      <c r="X26" s="65"/>
      <c r="Y26" s="65"/>
      <c r="Z26" s="66"/>
      <c r="AA26" s="67"/>
      <c r="AB26" s="68"/>
      <c r="AC26" s="52"/>
      <c r="AD26" s="385"/>
      <c r="AE26" s="386"/>
      <c r="AF26" s="386"/>
      <c r="AG26" s="386"/>
      <c r="AH26" s="386"/>
      <c r="AI26" s="387"/>
      <c r="AJ26" s="72"/>
      <c r="AK26" s="72"/>
      <c r="AL26" s="60"/>
      <c r="AP26" s="49"/>
      <c r="AQ26" s="49"/>
      <c r="AR26" s="49"/>
      <c r="AS26" s="49"/>
      <c r="AT26" s="49"/>
      <c r="AU26" s="49"/>
      <c r="AV26" s="49"/>
      <c r="AW26" s="49"/>
    </row>
    <row r="27" spans="1:49" ht="12.75" customHeight="1" x14ac:dyDescent="0.25">
      <c r="A27" s="13"/>
      <c r="B27" s="39"/>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4"/>
      <c r="AD27" s="5"/>
      <c r="AE27" s="5"/>
      <c r="AF27" s="5"/>
      <c r="AG27" s="5"/>
      <c r="AH27" s="5"/>
      <c r="AI27" s="5"/>
      <c r="AJ27" s="2"/>
      <c r="AK27" s="17"/>
      <c r="AL27" s="17"/>
      <c r="AP27" s="3"/>
      <c r="AQ27" s="39"/>
      <c r="AR27" s="3"/>
      <c r="AS27" s="3"/>
      <c r="AT27" s="3"/>
      <c r="AU27" s="3"/>
      <c r="AV27" s="3"/>
      <c r="AW27" s="3"/>
    </row>
    <row r="28" spans="1:49" ht="12.75" customHeight="1" x14ac:dyDescent="0.25">
      <c r="A28" s="13"/>
      <c r="B28" s="14"/>
      <c r="C28" s="14"/>
      <c r="D28" s="14"/>
      <c r="E28" s="14"/>
      <c r="F28" s="14"/>
      <c r="G28" s="39"/>
      <c r="H28" s="14"/>
      <c r="I28" s="14"/>
      <c r="J28" s="14"/>
      <c r="K28" s="14"/>
      <c r="L28" s="14"/>
      <c r="M28" s="14"/>
      <c r="N28" s="14"/>
      <c r="O28" s="14"/>
      <c r="P28" s="14"/>
      <c r="Q28" s="14"/>
      <c r="R28" s="14"/>
      <c r="S28" s="14"/>
      <c r="T28" s="14"/>
      <c r="U28" s="14"/>
      <c r="V28" s="14"/>
      <c r="W28" s="14"/>
      <c r="X28" s="14"/>
      <c r="Y28" s="14"/>
      <c r="Z28" s="15"/>
      <c r="AA28" s="16"/>
      <c r="AB28" s="2"/>
      <c r="AC28" s="4"/>
      <c r="AD28" s="73"/>
      <c r="AE28" s="73"/>
      <c r="AF28" s="73"/>
      <c r="AG28" s="73"/>
      <c r="AH28" s="361" t="s">
        <v>97</v>
      </c>
      <c r="AI28" s="361"/>
      <c r="AJ28" s="2"/>
      <c r="AK28" s="2"/>
      <c r="AL28" s="17"/>
      <c r="AN28" s="11"/>
      <c r="AO28" s="18"/>
      <c r="AP28" s="3"/>
      <c r="AQ28" s="3"/>
      <c r="AR28" s="3"/>
      <c r="AS28" s="3"/>
      <c r="AT28" s="3"/>
      <c r="AU28" s="3"/>
      <c r="AV28" s="3"/>
      <c r="AW28" s="3"/>
    </row>
    <row r="29" spans="1:49" ht="12.75" customHeight="1" thickBot="1" x14ac:dyDescent="0.3">
      <c r="A29" s="13"/>
      <c r="B29" s="14"/>
      <c r="C29" s="14"/>
      <c r="D29" s="14"/>
      <c r="E29" s="14"/>
      <c r="F29" s="39"/>
      <c r="G29" s="14"/>
      <c r="H29" s="14"/>
      <c r="I29" s="14"/>
      <c r="J29" s="14"/>
      <c r="K29" s="14"/>
      <c r="L29" s="14"/>
      <c r="M29" s="14"/>
      <c r="N29" s="14"/>
      <c r="O29" s="14"/>
      <c r="P29" s="14"/>
      <c r="Q29" s="14"/>
      <c r="R29" s="14"/>
      <c r="S29" s="14"/>
      <c r="T29" s="14"/>
      <c r="U29" s="14"/>
      <c r="V29" s="14"/>
      <c r="W29" s="14"/>
      <c r="X29" s="14"/>
      <c r="Y29" s="14"/>
      <c r="Z29" s="15"/>
      <c r="AA29" s="16"/>
      <c r="AB29" s="2"/>
      <c r="AC29" s="4"/>
      <c r="AD29" s="83"/>
      <c r="AH29" s="364"/>
      <c r="AI29" s="364"/>
      <c r="AJ29" s="2"/>
      <c r="AK29" s="2"/>
      <c r="AL29" s="17"/>
      <c r="AO29" s="18"/>
      <c r="AP29" s="3"/>
      <c r="AQ29" s="3"/>
      <c r="AR29" s="3"/>
      <c r="AS29" s="3"/>
      <c r="AT29" s="3"/>
      <c r="AU29" s="3"/>
      <c r="AV29" s="3"/>
      <c r="AW29" s="3"/>
    </row>
    <row r="30" spans="1:49" ht="12.75" customHeight="1" thickBot="1" x14ac:dyDescent="0.3">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4"/>
      <c r="AD30" s="130"/>
      <c r="AE30" s="158"/>
      <c r="AF30" s="159" t="s">
        <v>15</v>
      </c>
      <c r="AG30" s="160"/>
      <c r="AH30" s="161"/>
      <c r="AI30" s="241">
        <f>AI24</f>
        <v>7.5400000000000009</v>
      </c>
      <c r="AJ30" s="2"/>
      <c r="AK30" s="2"/>
      <c r="AL30" s="17"/>
      <c r="AO30" s="18"/>
      <c r="AP30" s="3"/>
      <c r="AQ30" s="3"/>
      <c r="AR30" s="3"/>
      <c r="AS30" s="3"/>
      <c r="AT30" s="3"/>
      <c r="AU30" s="3"/>
      <c r="AV30" s="3"/>
      <c r="AW30" s="3"/>
    </row>
    <row r="31" spans="1:49" ht="12.75" customHeight="1" thickBot="1" x14ac:dyDescent="0.3">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6"/>
      <c r="AD31" s="130"/>
      <c r="AE31" s="130"/>
      <c r="AF31" s="363"/>
      <c r="AG31" s="363"/>
      <c r="AH31" s="363"/>
      <c r="AI31" s="242"/>
      <c r="AJ31" s="2"/>
      <c r="AK31" s="2"/>
      <c r="AL31" s="17"/>
      <c r="AO31" s="18"/>
      <c r="AP31" s="3"/>
      <c r="AQ31" s="3"/>
      <c r="AR31" s="3"/>
      <c r="AS31" s="3"/>
      <c r="AT31" s="3"/>
      <c r="AU31" s="3"/>
      <c r="AV31" s="3"/>
      <c r="AW31" s="3"/>
    </row>
    <row r="32" spans="1:49" ht="12.75" customHeight="1" thickBot="1" x14ac:dyDescent="0.3">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6"/>
      <c r="AD32" s="130"/>
      <c r="AE32" s="158"/>
      <c r="AF32" s="363" t="s">
        <v>81</v>
      </c>
      <c r="AG32" s="363"/>
      <c r="AH32" s="363"/>
      <c r="AI32" s="241">
        <f>AI30-AI31</f>
        <v>7.5400000000000009</v>
      </c>
      <c r="AJ32" s="2"/>
      <c r="AK32" s="2"/>
      <c r="AL32" s="17"/>
      <c r="AO32" s="18"/>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39"/>
      <c r="Y33" s="14"/>
      <c r="Z33" s="15"/>
      <c r="AA33" s="16"/>
      <c r="AB33" s="2"/>
      <c r="AC33" s="6"/>
      <c r="AD33" s="322" t="s">
        <v>54</v>
      </c>
      <c r="AE33" s="322"/>
      <c r="AF33" s="322"/>
      <c r="AG33" s="322"/>
      <c r="AH33" s="322"/>
      <c r="AI33" s="322"/>
      <c r="AJ33" s="2"/>
      <c r="AK33" s="2"/>
      <c r="AL33" s="143"/>
      <c r="AO33" s="18"/>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39"/>
      <c r="Y34" s="14"/>
      <c r="Z34" s="15"/>
      <c r="AA34" s="16"/>
      <c r="AB34" s="2"/>
      <c r="AC34" s="6"/>
      <c r="AD34" s="322"/>
      <c r="AE34" s="322"/>
      <c r="AF34" s="322"/>
      <c r="AG34" s="322"/>
      <c r="AH34" s="322"/>
      <c r="AI34" s="322"/>
      <c r="AJ34" s="2"/>
      <c r="AK34" s="2"/>
      <c r="AL34" s="17"/>
      <c r="AO34" s="18"/>
      <c r="AP34" s="3"/>
      <c r="AQ34" s="3"/>
      <c r="AR34" s="3"/>
      <c r="AS34" s="3"/>
      <c r="AT34" s="3"/>
      <c r="AU34" s="3"/>
      <c r="AV34" s="3"/>
      <c r="AW34" s="3"/>
    </row>
    <row r="35" spans="1:49" ht="12.75" customHeight="1" x14ac:dyDescent="0.25">
      <c r="A35" s="13"/>
      <c r="B35" s="14"/>
      <c r="C35" s="14"/>
      <c r="D35" s="14"/>
      <c r="E35" s="14"/>
      <c r="F35" s="14"/>
      <c r="G35" s="14"/>
      <c r="H35" s="14"/>
      <c r="I35" s="14"/>
      <c r="J35" s="14"/>
      <c r="K35" s="14"/>
      <c r="L35" s="14"/>
      <c r="M35" s="14"/>
      <c r="N35" s="14"/>
      <c r="O35" s="14"/>
      <c r="P35" s="14"/>
      <c r="Q35" s="14"/>
      <c r="R35" s="14"/>
      <c r="S35" s="14"/>
      <c r="T35" s="14"/>
      <c r="U35" s="14"/>
      <c r="V35" s="14"/>
      <c r="W35" s="14"/>
      <c r="X35" s="39"/>
      <c r="Y35" s="14"/>
      <c r="Z35" s="15"/>
      <c r="AA35" s="16"/>
      <c r="AB35" s="2"/>
      <c r="AC35" s="6"/>
      <c r="AD35" s="322"/>
      <c r="AE35" s="322"/>
      <c r="AF35" s="322"/>
      <c r="AG35" s="322"/>
      <c r="AH35" s="322"/>
      <c r="AI35" s="322"/>
      <c r="AJ35" s="2"/>
      <c r="AK35" s="2"/>
      <c r="AL35" s="17"/>
      <c r="AO35" s="18"/>
      <c r="AP35" s="3"/>
      <c r="AQ35" s="3"/>
      <c r="AR35" s="3"/>
      <c r="AS35" s="3"/>
      <c r="AT35" s="3"/>
      <c r="AU35" s="3"/>
      <c r="AV35" s="3"/>
      <c r="AW35" s="3"/>
    </row>
    <row r="36" spans="1:49" ht="12.75" customHeight="1" x14ac:dyDescent="0.25">
      <c r="A36" s="13"/>
      <c r="B36" s="14"/>
      <c r="C36" s="14"/>
      <c r="D36" s="14"/>
      <c r="E36" s="14"/>
      <c r="F36" s="14"/>
      <c r="G36" s="14"/>
      <c r="H36" s="14"/>
      <c r="I36" s="14"/>
      <c r="J36" s="14"/>
      <c r="K36" s="14"/>
      <c r="L36" s="14"/>
      <c r="M36" s="14"/>
      <c r="N36" s="14"/>
      <c r="O36" s="14"/>
      <c r="P36" s="14"/>
      <c r="Q36" s="14"/>
      <c r="R36" s="14"/>
      <c r="S36" s="14"/>
      <c r="T36" s="14"/>
      <c r="U36" s="14"/>
      <c r="V36" s="14"/>
      <c r="W36" s="14"/>
      <c r="X36" s="39"/>
      <c r="Y36" s="14"/>
      <c r="Z36" s="15"/>
      <c r="AA36" s="16"/>
      <c r="AB36" s="2"/>
      <c r="AC36" s="6"/>
      <c r="AD36" s="322"/>
      <c r="AE36" s="322"/>
      <c r="AF36" s="322"/>
      <c r="AG36" s="322"/>
      <c r="AH36" s="322"/>
      <c r="AI36" s="322"/>
      <c r="AJ36" s="2"/>
      <c r="AK36" s="2"/>
      <c r="AL36" s="17"/>
      <c r="AO36" s="18"/>
      <c r="AP36" s="3"/>
      <c r="AQ36" s="3"/>
      <c r="AR36" s="3"/>
      <c r="AS36" s="3"/>
      <c r="AT36" s="3"/>
      <c r="AU36" s="3"/>
      <c r="AV36" s="3"/>
      <c r="AW36" s="3"/>
    </row>
    <row r="37" spans="1:49" ht="12.75" customHeight="1" x14ac:dyDescent="0.25">
      <c r="A37" s="13"/>
      <c r="B37" s="14"/>
      <c r="C37" s="14"/>
      <c r="D37" s="14"/>
      <c r="E37" s="14"/>
      <c r="F37" s="14"/>
      <c r="G37" s="14"/>
      <c r="H37" s="14"/>
      <c r="I37" s="14"/>
      <c r="J37" s="14"/>
      <c r="K37" s="14"/>
      <c r="L37" s="14"/>
      <c r="M37" s="14"/>
      <c r="N37" s="14"/>
      <c r="O37" s="14"/>
      <c r="P37" s="14"/>
      <c r="Q37" s="14"/>
      <c r="R37" s="14"/>
      <c r="S37" s="14"/>
      <c r="T37" s="14"/>
      <c r="U37" s="14"/>
      <c r="V37" s="14"/>
      <c r="W37" s="14"/>
      <c r="X37" s="14"/>
      <c r="Y37" s="14"/>
      <c r="Z37" s="15"/>
      <c r="AA37" s="16"/>
      <c r="AB37" s="2"/>
      <c r="AC37" s="6"/>
      <c r="AD37" s="84"/>
      <c r="AE37" s="84"/>
      <c r="AF37" s="84"/>
      <c r="AG37" s="84"/>
      <c r="AH37" s="84"/>
      <c r="AI37" s="84"/>
      <c r="AJ37" s="2"/>
      <c r="AK37" s="2"/>
      <c r="AL37" s="17"/>
      <c r="AO37" s="18"/>
      <c r="AP37" s="3"/>
      <c r="AQ37" s="3"/>
      <c r="AR37" s="3"/>
      <c r="AS37" s="3"/>
      <c r="AT37" s="3"/>
      <c r="AU37" s="3"/>
      <c r="AV37" s="3"/>
      <c r="AW37" s="3"/>
    </row>
    <row r="38" spans="1:49" ht="12.75" customHeight="1" x14ac:dyDescent="0.25">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5"/>
      <c r="AA38" s="16"/>
      <c r="AB38" s="2"/>
      <c r="AC38" s="6"/>
      <c r="AD38" s="84"/>
      <c r="AE38" s="84"/>
      <c r="AF38" s="84"/>
      <c r="AG38" s="84"/>
      <c r="AH38" s="84"/>
      <c r="AI38" s="84"/>
      <c r="AJ38" s="2"/>
      <c r="AK38" s="2"/>
      <c r="AL38" s="17"/>
      <c r="AO38" s="18"/>
      <c r="AP38" s="3"/>
      <c r="AQ38" s="3"/>
      <c r="AR38" s="3"/>
      <c r="AS38" s="3"/>
      <c r="AT38" s="3"/>
      <c r="AU38" s="3"/>
      <c r="AV38" s="3"/>
      <c r="AW38" s="3"/>
    </row>
    <row r="39" spans="1:49" ht="12.75" customHeight="1" x14ac:dyDescent="0.25">
      <c r="A39" s="13"/>
      <c r="B39" s="14"/>
      <c r="C39" s="14"/>
      <c r="D39" s="14"/>
      <c r="E39" s="14"/>
      <c r="F39" s="14"/>
      <c r="G39" s="14"/>
      <c r="H39" s="14"/>
      <c r="I39" s="14"/>
      <c r="J39" s="14"/>
      <c r="K39" s="39"/>
      <c r="L39" s="14"/>
      <c r="M39" s="14"/>
      <c r="N39" s="14"/>
      <c r="O39" s="14"/>
      <c r="P39" s="14"/>
      <c r="Q39" s="14"/>
      <c r="R39" s="14"/>
      <c r="S39" s="14"/>
      <c r="T39" s="14"/>
      <c r="U39" s="14"/>
      <c r="V39" s="14"/>
      <c r="W39" s="14"/>
      <c r="X39" s="14"/>
      <c r="Y39" s="14"/>
      <c r="Z39" s="15"/>
      <c r="AA39" s="16"/>
      <c r="AB39" s="2"/>
      <c r="AC39" s="6"/>
      <c r="AD39" s="84"/>
      <c r="AE39" s="84"/>
      <c r="AF39" s="84"/>
      <c r="AG39" s="84"/>
      <c r="AH39" s="84"/>
      <c r="AI39" s="84"/>
      <c r="AJ39" s="2"/>
      <c r="AK39" s="2"/>
      <c r="AL39" s="17"/>
      <c r="AO39" s="18"/>
      <c r="AP39" s="3"/>
      <c r="AQ39" s="3"/>
      <c r="AR39" s="3"/>
      <c r="AS39" s="3"/>
      <c r="AT39" s="3"/>
      <c r="AU39" s="3"/>
      <c r="AV39" s="3"/>
      <c r="AW39" s="3"/>
    </row>
    <row r="40" spans="1:49" ht="12.75" customHeight="1" x14ac:dyDescent="0.25">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5"/>
      <c r="AA40" s="16"/>
      <c r="AB40" s="2"/>
      <c r="AC40" s="6"/>
      <c r="AD40" s="84"/>
      <c r="AE40" s="84"/>
      <c r="AF40" s="84"/>
      <c r="AG40" s="84"/>
      <c r="AH40" s="84"/>
      <c r="AI40" s="84"/>
      <c r="AJ40" s="2"/>
      <c r="AK40" s="2"/>
      <c r="AL40" s="17"/>
      <c r="AO40" s="18"/>
      <c r="AP40" s="3"/>
      <c r="AQ40" s="3"/>
      <c r="AR40" s="3"/>
      <c r="AS40" s="3"/>
      <c r="AT40" s="3"/>
      <c r="AU40" s="3"/>
      <c r="AV40" s="3"/>
      <c r="AW40" s="3"/>
    </row>
    <row r="41" spans="1:49" ht="12.75" customHeight="1" x14ac:dyDescent="0.25">
      <c r="A41" s="13"/>
      <c r="B41" s="14"/>
      <c r="C41" s="14"/>
      <c r="D41" s="14"/>
      <c r="E41" s="14"/>
      <c r="F41" s="14"/>
      <c r="G41" s="14"/>
      <c r="H41" s="14"/>
      <c r="I41" s="14"/>
      <c r="J41" s="14"/>
      <c r="K41" s="14"/>
      <c r="L41" s="14"/>
      <c r="M41" s="14"/>
      <c r="N41" s="14"/>
      <c r="O41" s="14"/>
      <c r="P41" s="14"/>
      <c r="Q41" s="14"/>
      <c r="R41" s="14"/>
      <c r="S41" s="14"/>
      <c r="T41" s="14"/>
      <c r="U41" s="14"/>
      <c r="V41" s="14"/>
      <c r="W41" s="14"/>
      <c r="X41" s="14"/>
      <c r="Y41" s="14"/>
      <c r="Z41" s="15"/>
      <c r="AA41" s="16"/>
      <c r="AB41" s="2"/>
      <c r="AC41" s="6"/>
      <c r="AD41" s="84"/>
      <c r="AE41" s="84"/>
      <c r="AF41" s="84"/>
      <c r="AG41" s="84"/>
      <c r="AH41" s="84"/>
      <c r="AI41" s="84"/>
      <c r="AJ41" s="2"/>
      <c r="AK41" s="2"/>
      <c r="AL41" s="17"/>
      <c r="AO41" s="18"/>
      <c r="AP41" s="3"/>
      <c r="AQ41" s="3"/>
      <c r="AR41" s="3"/>
      <c r="AS41" s="3"/>
      <c r="AT41" s="3"/>
      <c r="AU41" s="3"/>
      <c r="AV41" s="3"/>
      <c r="AW41" s="3"/>
    </row>
    <row r="42" spans="1:49" ht="12.75" customHeight="1" x14ac:dyDescent="0.25">
      <c r="A42" s="13"/>
      <c r="B42" s="14"/>
      <c r="C42" s="14"/>
      <c r="D42" s="14"/>
      <c r="E42" s="14"/>
      <c r="F42" s="14"/>
      <c r="G42" s="14"/>
      <c r="H42" s="14"/>
      <c r="I42" s="14"/>
      <c r="J42" s="14"/>
      <c r="K42" s="14"/>
      <c r="L42" s="14"/>
      <c r="M42" s="14"/>
      <c r="N42" s="14"/>
      <c r="O42" s="14"/>
      <c r="P42" s="14"/>
      <c r="Q42" s="14"/>
      <c r="R42" s="14"/>
      <c r="S42" s="14"/>
      <c r="T42" s="14"/>
      <c r="U42" s="14"/>
      <c r="V42" s="14"/>
      <c r="W42" s="14"/>
      <c r="X42" s="14"/>
      <c r="Y42" s="14"/>
      <c r="Z42" s="15"/>
      <c r="AA42" s="16"/>
      <c r="AB42" s="2"/>
      <c r="AC42" s="4"/>
      <c r="AD42" s="84"/>
      <c r="AE42" s="84"/>
      <c r="AF42" s="84"/>
      <c r="AG42" s="84"/>
      <c r="AH42" s="84"/>
      <c r="AI42" s="84"/>
      <c r="AJ42" s="2"/>
      <c r="AK42" s="2"/>
      <c r="AL42" s="17"/>
      <c r="AP42" s="3"/>
      <c r="AQ42" s="3"/>
      <c r="AR42" s="3"/>
      <c r="AS42" s="3"/>
      <c r="AT42" s="3"/>
      <c r="AU42" s="3"/>
      <c r="AV42" s="3"/>
      <c r="AW42" s="3"/>
    </row>
    <row r="43" spans="1:49" ht="12.75" customHeight="1" x14ac:dyDescent="0.25">
      <c r="A43" s="13"/>
      <c r="B43" s="14"/>
      <c r="C43" s="14"/>
      <c r="D43" s="14"/>
      <c r="E43" s="14"/>
      <c r="F43" s="14"/>
      <c r="G43" s="14"/>
      <c r="H43" s="14"/>
      <c r="I43" s="14"/>
      <c r="J43" s="14"/>
      <c r="K43" s="14"/>
      <c r="L43" s="14"/>
      <c r="M43" s="14"/>
      <c r="N43" s="14"/>
      <c r="O43" s="14"/>
      <c r="P43" s="14"/>
      <c r="Q43" s="14"/>
      <c r="R43" s="14"/>
      <c r="S43" s="14"/>
      <c r="T43" s="14"/>
      <c r="U43" s="14"/>
      <c r="V43" s="14"/>
      <c r="W43" s="14"/>
      <c r="X43" s="14"/>
      <c r="Y43" s="14"/>
      <c r="Z43" s="15"/>
      <c r="AA43" s="16"/>
      <c r="AB43" s="2"/>
      <c r="AC43" s="4"/>
      <c r="AD43" s="274"/>
      <c r="AE43" s="274"/>
      <c r="AF43" s="274"/>
      <c r="AG43" s="274"/>
      <c r="AH43" s="274"/>
      <c r="AI43" s="274"/>
      <c r="AJ43" s="2"/>
      <c r="AK43" s="2"/>
      <c r="AL43" s="17"/>
      <c r="AP43" s="3"/>
      <c r="AQ43" s="3"/>
      <c r="AR43" s="3"/>
      <c r="AS43" s="3"/>
      <c r="AT43" s="3"/>
      <c r="AU43" s="3"/>
      <c r="AV43" s="3"/>
      <c r="AW43" s="3"/>
    </row>
    <row r="44" spans="1:49" ht="12.75" customHeight="1" x14ac:dyDescent="0.25">
      <c r="A44" s="13"/>
      <c r="B44" s="14"/>
      <c r="C44" s="14"/>
      <c r="D44" s="14"/>
      <c r="E44" s="14"/>
      <c r="F44" s="14"/>
      <c r="G44" s="14"/>
      <c r="H44" s="14"/>
      <c r="I44" s="14"/>
      <c r="J44" s="14"/>
      <c r="K44" s="14"/>
      <c r="L44" s="14"/>
      <c r="M44" s="14"/>
      <c r="N44" s="14"/>
      <c r="O44" s="14"/>
      <c r="P44" s="14"/>
      <c r="Q44" s="14"/>
      <c r="R44" s="14"/>
      <c r="S44" s="14"/>
      <c r="T44" s="14"/>
      <c r="U44" s="14"/>
      <c r="V44" s="14"/>
      <c r="W44" s="14"/>
      <c r="X44" s="14"/>
      <c r="Y44" s="14"/>
      <c r="Z44" s="15"/>
      <c r="AA44" s="16"/>
      <c r="AB44" s="2"/>
      <c r="AC44" s="4"/>
      <c r="AD44" s="74"/>
      <c r="AE44" s="74"/>
      <c r="AF44" s="74"/>
      <c r="AG44" s="74"/>
      <c r="AH44" s="74"/>
      <c r="AI44" s="74"/>
      <c r="AJ44" s="2"/>
      <c r="AK44" s="2"/>
      <c r="AL44" s="17"/>
      <c r="AP44" s="3"/>
      <c r="AQ44" s="3"/>
      <c r="AR44" s="3"/>
      <c r="AS44" s="3"/>
      <c r="AT44" s="3"/>
      <c r="AU44" s="3"/>
      <c r="AV44" s="3"/>
      <c r="AW44" s="3"/>
    </row>
    <row r="45" spans="1:49" ht="12.75" customHeight="1" x14ac:dyDescent="0.25">
      <c r="A45" s="13"/>
      <c r="B45" s="14"/>
      <c r="C45" s="14"/>
      <c r="D45" s="14"/>
      <c r="E45" s="14"/>
      <c r="F45" s="14"/>
      <c r="G45" s="14"/>
      <c r="H45" s="14"/>
      <c r="I45" s="14"/>
      <c r="J45" s="14"/>
      <c r="K45" s="14"/>
      <c r="L45" s="14"/>
      <c r="M45" s="14"/>
      <c r="N45" s="14"/>
      <c r="O45" s="14"/>
      <c r="P45" s="14"/>
      <c r="Q45" s="14"/>
      <c r="R45" s="14"/>
      <c r="S45" s="14"/>
      <c r="T45" s="14"/>
      <c r="U45" s="14"/>
      <c r="V45" s="14"/>
      <c r="W45" s="14"/>
      <c r="X45" s="14"/>
      <c r="Y45" s="14"/>
      <c r="Z45" s="15"/>
      <c r="AA45" s="16"/>
      <c r="AB45" s="2"/>
      <c r="AC45" s="4"/>
      <c r="AD45" s="75"/>
      <c r="AE45" s="76"/>
      <c r="AF45" s="76"/>
      <c r="AG45" s="19"/>
      <c r="AH45" s="19"/>
      <c r="AI45" s="19"/>
      <c r="AJ45" s="2"/>
      <c r="AK45" s="2"/>
      <c r="AL45" s="17"/>
      <c r="AP45" s="3"/>
      <c r="AQ45" s="3"/>
      <c r="AR45" s="3"/>
      <c r="AS45" s="3"/>
      <c r="AT45" s="3"/>
      <c r="AU45" s="3"/>
      <c r="AV45" s="3"/>
      <c r="AW45" s="3"/>
    </row>
    <row r="46" spans="1:49" ht="12.75" customHeight="1" x14ac:dyDescent="0.25">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2"/>
      <c r="AA46" s="23"/>
      <c r="AB46" s="2"/>
      <c r="AC46" s="4"/>
      <c r="AD46" s="75"/>
      <c r="AE46" s="76"/>
      <c r="AF46" s="76"/>
      <c r="AG46" s="19"/>
      <c r="AH46" s="19"/>
      <c r="AI46" s="19"/>
      <c r="AJ46" s="2"/>
      <c r="AK46" s="17"/>
      <c r="AL46" s="17"/>
    </row>
    <row r="47" spans="1:49" ht="10.5" customHeight="1" x14ac:dyDescent="0.25">
      <c r="A47" s="24"/>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4"/>
      <c r="AD47" s="2"/>
      <c r="AE47" s="2"/>
      <c r="AF47" s="2"/>
      <c r="AG47" s="2"/>
      <c r="AH47" s="2"/>
      <c r="AI47" s="2"/>
      <c r="AJ47" s="2"/>
      <c r="AK47" s="17"/>
      <c r="AL47" s="17"/>
      <c r="AP47" s="11"/>
    </row>
    <row r="48" spans="1:49" ht="11.1" customHeight="1" x14ac:dyDescent="0.25">
      <c r="A48" s="25"/>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7"/>
      <c r="AB48" s="2"/>
      <c r="AC48" s="4"/>
      <c r="AD48" s="2"/>
      <c r="AE48" s="2"/>
      <c r="AF48" s="2"/>
      <c r="AG48" s="2"/>
      <c r="AH48" s="2"/>
      <c r="AI48" s="275"/>
      <c r="AJ48" s="2"/>
      <c r="AK48" s="17"/>
      <c r="AL48" s="17"/>
    </row>
    <row r="49" spans="1:42" ht="7.5" customHeight="1" x14ac:dyDescent="0.25">
      <c r="A49" s="4"/>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28"/>
      <c r="AB49" s="12"/>
      <c r="AC49" s="4"/>
      <c r="AD49" s="2"/>
      <c r="AE49" s="2"/>
      <c r="AF49" s="2"/>
      <c r="AG49" s="2"/>
      <c r="AH49" s="2"/>
      <c r="AI49" s="276"/>
      <c r="AJ49" s="2"/>
      <c r="AK49" s="2"/>
      <c r="AL49" s="17"/>
    </row>
    <row r="50" spans="1:42" ht="7.9" customHeight="1" x14ac:dyDescent="0.25">
      <c r="A50" s="6"/>
      <c r="B50" s="276"/>
      <c r="C50" s="276"/>
      <c r="D50" s="276"/>
      <c r="E50" s="276"/>
      <c r="F50" s="276"/>
      <c r="G50" s="276"/>
      <c r="H50" s="276"/>
      <c r="I50" s="276"/>
      <c r="J50" s="276"/>
      <c r="K50" s="276"/>
      <c r="L50" s="276"/>
      <c r="M50" s="276"/>
      <c r="N50" s="12"/>
      <c r="O50" s="2"/>
      <c r="P50" s="2"/>
      <c r="Q50" s="276"/>
      <c r="R50" s="276"/>
      <c r="S50" s="276"/>
      <c r="T50" s="276"/>
      <c r="U50" s="276"/>
      <c r="V50" s="276"/>
      <c r="W50" s="276"/>
      <c r="X50" s="276"/>
      <c r="Y50" s="276"/>
      <c r="Z50" s="276"/>
      <c r="AA50" s="277"/>
      <c r="AB50" s="12"/>
      <c r="AC50" s="6"/>
      <c r="AD50" s="2"/>
      <c r="AE50" s="2"/>
      <c r="AF50" s="2"/>
      <c r="AG50" s="2"/>
      <c r="AH50" s="2"/>
      <c r="AI50" s="2"/>
      <c r="AJ50" s="2"/>
      <c r="AK50" s="2"/>
      <c r="AL50" s="17"/>
    </row>
    <row r="51" spans="1:42" ht="14.25" customHeight="1" x14ac:dyDescent="0.25">
      <c r="A51" s="6"/>
      <c r="B51" s="12"/>
      <c r="C51" s="12"/>
      <c r="D51" s="12"/>
      <c r="E51" s="12"/>
      <c r="F51" s="12"/>
      <c r="G51" s="12"/>
      <c r="H51" s="12"/>
      <c r="I51" s="12"/>
      <c r="J51" s="12"/>
      <c r="K51" s="12"/>
      <c r="L51" s="12"/>
      <c r="M51" s="12"/>
      <c r="N51" s="12"/>
      <c r="O51" s="2"/>
      <c r="P51" s="2"/>
      <c r="Q51" s="12"/>
      <c r="R51" s="12"/>
      <c r="S51" s="12"/>
      <c r="T51" s="12"/>
      <c r="U51" s="12"/>
      <c r="V51" s="12"/>
      <c r="W51" s="12"/>
      <c r="X51" s="12"/>
      <c r="Y51" s="12"/>
      <c r="Z51" s="12"/>
      <c r="AA51" s="28"/>
      <c r="AB51" s="12"/>
      <c r="AC51" s="6"/>
      <c r="AD51" s="278" t="s">
        <v>15</v>
      </c>
      <c r="AE51" s="278"/>
      <c r="AF51" s="278"/>
      <c r="AG51" s="278"/>
      <c r="AH51" s="278"/>
      <c r="AI51" s="279">
        <f>AI32</f>
        <v>7.5400000000000009</v>
      </c>
      <c r="AJ51" s="2"/>
      <c r="AK51" s="2"/>
      <c r="AL51" s="17"/>
    </row>
    <row r="52" spans="1:42" ht="10.5" customHeight="1" x14ac:dyDescent="0.25">
      <c r="A52" s="6"/>
      <c r="B52" s="12"/>
      <c r="C52" s="12"/>
      <c r="D52" s="12"/>
      <c r="E52" s="12"/>
      <c r="F52" s="12"/>
      <c r="G52" s="12"/>
      <c r="H52" s="12"/>
      <c r="I52" s="12"/>
      <c r="J52" s="12"/>
      <c r="K52" s="12"/>
      <c r="L52" s="12"/>
      <c r="M52" s="12"/>
      <c r="N52" s="12"/>
      <c r="O52" s="280"/>
      <c r="P52" s="273"/>
      <c r="Q52" s="273"/>
      <c r="R52" s="273"/>
      <c r="S52" s="273"/>
      <c r="T52" s="273"/>
      <c r="U52" s="273"/>
      <c r="V52" s="273"/>
      <c r="W52" s="273"/>
      <c r="X52" s="273"/>
      <c r="Y52" s="273"/>
      <c r="Z52" s="273"/>
      <c r="AA52" s="28"/>
      <c r="AB52" s="12"/>
      <c r="AC52" s="6"/>
      <c r="AD52" s="278"/>
      <c r="AE52" s="278"/>
      <c r="AF52" s="278"/>
      <c r="AG52" s="278"/>
      <c r="AH52" s="278"/>
      <c r="AI52" s="279"/>
      <c r="AJ52" s="2"/>
      <c r="AK52" s="2"/>
      <c r="AL52" s="17"/>
    </row>
    <row r="53" spans="1:42" s="37" customFormat="1" ht="15.75" customHeight="1" x14ac:dyDescent="0.25">
      <c r="A53" s="34"/>
      <c r="B53" s="264" t="s">
        <v>23</v>
      </c>
      <c r="C53" s="264"/>
      <c r="D53" s="264"/>
      <c r="E53" s="264"/>
      <c r="F53" s="264"/>
      <c r="G53" s="264"/>
      <c r="H53" s="264"/>
      <c r="I53" s="264"/>
      <c r="J53" s="264"/>
      <c r="K53" s="264"/>
      <c r="L53" s="264"/>
      <c r="M53" s="264"/>
      <c r="N53" s="71"/>
      <c r="O53" s="265" t="s">
        <v>25</v>
      </c>
      <c r="P53" s="266"/>
      <c r="Q53" s="266"/>
      <c r="R53" s="266"/>
      <c r="S53" s="266"/>
      <c r="T53" s="266"/>
      <c r="U53" s="266"/>
      <c r="V53" s="266"/>
      <c r="W53" s="266"/>
      <c r="X53" s="266"/>
      <c r="Y53" s="266"/>
      <c r="Z53" s="266"/>
      <c r="AA53" s="35"/>
      <c r="AB53" s="33"/>
      <c r="AC53" s="34"/>
      <c r="AD53" s="281"/>
      <c r="AE53" s="281"/>
      <c r="AF53" s="281"/>
      <c r="AG53" s="281"/>
      <c r="AH53" s="281"/>
      <c r="AI53" s="33"/>
      <c r="AJ53" s="77"/>
      <c r="AK53" s="77"/>
      <c r="AL53" s="36"/>
      <c r="AN53" s="270"/>
      <c r="AO53" s="270"/>
      <c r="AP53" s="38"/>
    </row>
    <row r="54" spans="1:42" ht="18" customHeight="1" x14ac:dyDescent="0.25">
      <c r="A54" s="29"/>
      <c r="B54" s="271" t="s">
        <v>24</v>
      </c>
      <c r="C54" s="271"/>
      <c r="D54" s="271"/>
      <c r="E54" s="271"/>
      <c r="F54" s="271"/>
      <c r="G54" s="271"/>
      <c r="H54" s="271"/>
      <c r="I54" s="271"/>
      <c r="J54" s="271"/>
      <c r="K54" s="271"/>
      <c r="L54" s="30"/>
      <c r="M54" s="30"/>
      <c r="N54" s="30"/>
      <c r="O54" s="272" t="s">
        <v>26</v>
      </c>
      <c r="P54" s="273"/>
      <c r="Q54" s="273"/>
      <c r="R54" s="273"/>
      <c r="S54" s="273"/>
      <c r="T54" s="273"/>
      <c r="U54" s="273"/>
      <c r="V54" s="273"/>
      <c r="W54" s="273"/>
      <c r="X54" s="273"/>
      <c r="Y54" s="273"/>
      <c r="Z54" s="30"/>
      <c r="AA54" s="40"/>
      <c r="AB54" s="41"/>
      <c r="AC54" s="29"/>
      <c r="AD54" s="31"/>
      <c r="AE54" s="31"/>
      <c r="AF54" s="31"/>
      <c r="AG54" s="31"/>
      <c r="AH54" s="31"/>
      <c r="AI54" s="31"/>
      <c r="AJ54" s="31"/>
      <c r="AK54" s="31"/>
      <c r="AL54" s="32"/>
    </row>
    <row r="55" spans="1:42" x14ac:dyDescent="0.25">
      <c r="B55" s="263"/>
      <c r="C55" s="263"/>
      <c r="D55" s="263"/>
      <c r="E55" s="263"/>
      <c r="F55" s="263"/>
      <c r="G55" s="263"/>
      <c r="H55" s="263"/>
      <c r="I55" s="263"/>
      <c r="L55" s="263"/>
      <c r="M55" s="263"/>
      <c r="N55" s="263"/>
      <c r="O55" s="263"/>
      <c r="P55" s="263"/>
      <c r="Q55" s="263"/>
      <c r="R55" s="263"/>
      <c r="S55" s="263"/>
      <c r="U55" s="263"/>
      <c r="V55" s="263"/>
      <c r="W55" s="263"/>
      <c r="X55" s="263"/>
      <c r="Y55" s="263"/>
      <c r="Z55" s="263"/>
    </row>
  </sheetData>
  <mergeCells count="55">
    <mergeCell ref="AK24:AK25"/>
    <mergeCell ref="AD24:AD25"/>
    <mergeCell ref="AE24:AE25"/>
    <mergeCell ref="AF24:AF25"/>
    <mergeCell ref="AG24:AG25"/>
    <mergeCell ref="AH24:AH25"/>
    <mergeCell ref="AD6:AH6"/>
    <mergeCell ref="AD16:AG16"/>
    <mergeCell ref="AD9:AG9"/>
    <mergeCell ref="A11:G16"/>
    <mergeCell ref="H11:I16"/>
    <mergeCell ref="J11:AA23"/>
    <mergeCell ref="A9:G9"/>
    <mergeCell ref="H9:AA9"/>
    <mergeCell ref="A10:G10"/>
    <mergeCell ref="H10:AA10"/>
    <mergeCell ref="A17:G23"/>
    <mergeCell ref="H17:I23"/>
    <mergeCell ref="A8:G8"/>
    <mergeCell ref="H8:AA8"/>
    <mergeCell ref="AC7:AL7"/>
    <mergeCell ref="B55:I55"/>
    <mergeCell ref="L55:S55"/>
    <mergeCell ref="U55:Z55"/>
    <mergeCell ref="B53:M53"/>
    <mergeCell ref="O53:Z53"/>
    <mergeCell ref="B54:K54"/>
    <mergeCell ref="O54:Y54"/>
    <mergeCell ref="A25:AA25"/>
    <mergeCell ref="AD53:AH53"/>
    <mergeCell ref="AN53:AO53"/>
    <mergeCell ref="AD26:AI26"/>
    <mergeCell ref="AH28:AI29"/>
    <mergeCell ref="AF31:AH31"/>
    <mergeCell ref="AF32:AH32"/>
    <mergeCell ref="AD33:AI36"/>
    <mergeCell ref="AD43:AI43"/>
    <mergeCell ref="AI48:AI49"/>
    <mergeCell ref="B50:M50"/>
    <mergeCell ref="Q50:AA50"/>
    <mergeCell ref="AD51:AH52"/>
    <mergeCell ref="AI51:AI52"/>
    <mergeCell ref="O52:Z52"/>
    <mergeCell ref="AI24:AI25"/>
    <mergeCell ref="A1:E3"/>
    <mergeCell ref="F1:AL2"/>
    <mergeCell ref="F3:AE3"/>
    <mergeCell ref="AF3:AG3"/>
    <mergeCell ref="AH3:AL3"/>
    <mergeCell ref="A5:G5"/>
    <mergeCell ref="H5:AA5"/>
    <mergeCell ref="A6:G6"/>
    <mergeCell ref="H6:AA6"/>
    <mergeCell ref="A7:G7"/>
    <mergeCell ref="H7:AA7"/>
  </mergeCells>
  <printOptions horizontalCentered="1"/>
  <pageMargins left="0.19685039370078741" right="0.19685039370078741" top="0.51181102362204722" bottom="0.51181102362204722" header="0.19685039370078741" footer="0.19685039370078741"/>
  <pageSetup scale="71" orientation="landscape" r:id="rId1"/>
  <headerFooter>
    <oddHeader>&amp;F</oddHeader>
    <oddFooter>&amp;L&amp;A&amp;C&amp;B Confidencial&amp;B&amp;RPágina &amp;P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725FB-6CD4-4D4D-B479-F920B230E407}">
  <sheetPr>
    <tabColor rgb="FF92D050"/>
    <pageSetUpPr fitToPage="1"/>
  </sheetPr>
  <dimension ref="A1:AW46"/>
  <sheetViews>
    <sheetView topLeftCell="A3" zoomScale="95" zoomScaleNormal="95" zoomScaleSheetLayoutView="95" workbookViewId="0">
      <selection activeCell="AE19" sqref="AE19:AI23"/>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17.42578125" style="1" customWidth="1"/>
    <col min="31" max="31" width="10.5703125" style="1" customWidth="1"/>
    <col min="32" max="32" width="7.85546875" style="1" customWidth="1"/>
    <col min="33" max="33" width="8.7109375" style="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86" t="s">
        <v>8</v>
      </c>
      <c r="AE8" s="82" t="s">
        <v>165</v>
      </c>
      <c r="AF8" s="78" t="s">
        <v>166</v>
      </c>
      <c r="AG8" s="79" t="s">
        <v>33</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243" t="s">
        <v>164</v>
      </c>
      <c r="AE9" s="202" t="s">
        <v>167</v>
      </c>
      <c r="AF9" s="180">
        <v>12</v>
      </c>
      <c r="AG9" s="185">
        <v>19.97</v>
      </c>
      <c r="AH9" s="376">
        <f>AG9</f>
        <v>19.97</v>
      </c>
      <c r="AI9" s="376"/>
      <c r="AJ9" s="53"/>
      <c r="AK9" s="53"/>
      <c r="AL9" s="54"/>
    </row>
    <row r="10" spans="1:49" s="49" customFormat="1" ht="12" x14ac:dyDescent="0.25">
      <c r="A10" s="285" t="s">
        <v>11</v>
      </c>
      <c r="B10" s="286"/>
      <c r="C10" s="286"/>
      <c r="D10" s="286"/>
      <c r="E10" s="286"/>
      <c r="F10" s="286"/>
      <c r="G10" s="286"/>
      <c r="H10" s="429">
        <v>45475</v>
      </c>
      <c r="I10" s="430"/>
      <c r="J10" s="290"/>
      <c r="K10" s="290"/>
      <c r="L10" s="290"/>
      <c r="M10" s="290"/>
      <c r="N10" s="290"/>
      <c r="O10" s="290"/>
      <c r="P10" s="290"/>
      <c r="Q10" s="290"/>
      <c r="R10" s="290"/>
      <c r="S10" s="290"/>
      <c r="T10" s="290"/>
      <c r="U10" s="290"/>
      <c r="V10" s="290"/>
      <c r="W10" s="290"/>
      <c r="X10" s="290"/>
      <c r="Y10" s="290"/>
      <c r="Z10" s="290"/>
      <c r="AA10" s="291"/>
      <c r="AB10" s="42"/>
      <c r="AC10" s="55"/>
      <c r="AD10" s="243" t="s">
        <v>169</v>
      </c>
      <c r="AE10" s="202" t="s">
        <v>168</v>
      </c>
      <c r="AF10" s="180">
        <v>12</v>
      </c>
      <c r="AG10" s="185">
        <v>20.38</v>
      </c>
      <c r="AH10" s="376">
        <f t="shared" ref="AH10:AH16" si="0">AG10</f>
        <v>20.38</v>
      </c>
      <c r="AI10" s="376"/>
      <c r="AJ10" s="53"/>
      <c r="AK10" s="53"/>
      <c r="AL10" s="54"/>
    </row>
    <row r="11" spans="1:49" s="49" customFormat="1" ht="15" customHeight="1" x14ac:dyDescent="0.25">
      <c r="A11" s="395" t="s">
        <v>12</v>
      </c>
      <c r="B11" s="396"/>
      <c r="C11" s="396"/>
      <c r="D11" s="396"/>
      <c r="E11" s="396"/>
      <c r="F11" s="396"/>
      <c r="G11" s="397"/>
      <c r="H11" s="433" t="s">
        <v>95</v>
      </c>
      <c r="I11" s="433"/>
      <c r="J11" s="295" t="s">
        <v>163</v>
      </c>
      <c r="K11" s="295"/>
      <c r="L11" s="295"/>
      <c r="M11" s="295"/>
      <c r="N11" s="295"/>
      <c r="O11" s="295"/>
      <c r="P11" s="295"/>
      <c r="Q11" s="295"/>
      <c r="R11" s="295"/>
      <c r="S11" s="295"/>
      <c r="T11" s="295"/>
      <c r="U11" s="295"/>
      <c r="V11" s="295"/>
      <c r="W11" s="295"/>
      <c r="X11" s="295"/>
      <c r="Y11" s="295"/>
      <c r="Z11" s="295"/>
      <c r="AA11" s="296"/>
      <c r="AB11" s="42"/>
      <c r="AC11" s="55"/>
      <c r="AD11" s="243" t="s">
        <v>171</v>
      </c>
      <c r="AE11" s="202" t="s">
        <v>170</v>
      </c>
      <c r="AF11" s="180">
        <v>12</v>
      </c>
      <c r="AG11" s="185">
        <v>10.6</v>
      </c>
      <c r="AH11" s="376">
        <f t="shared" si="0"/>
        <v>10.6</v>
      </c>
      <c r="AI11" s="376"/>
      <c r="AJ11" s="53"/>
      <c r="AK11" s="53"/>
      <c r="AL11" s="54"/>
    </row>
    <row r="12" spans="1:49" s="49" customFormat="1" ht="16.5" customHeight="1" x14ac:dyDescent="0.25">
      <c r="A12" s="401"/>
      <c r="B12" s="402"/>
      <c r="C12" s="402"/>
      <c r="D12" s="402"/>
      <c r="E12" s="402"/>
      <c r="F12" s="402"/>
      <c r="G12" s="403"/>
      <c r="H12" s="433"/>
      <c r="I12" s="433"/>
      <c r="J12" s="431"/>
      <c r="K12" s="431"/>
      <c r="L12" s="431"/>
      <c r="M12" s="431"/>
      <c r="N12" s="431"/>
      <c r="O12" s="431"/>
      <c r="P12" s="431"/>
      <c r="Q12" s="431"/>
      <c r="R12" s="431"/>
      <c r="S12" s="431"/>
      <c r="T12" s="431"/>
      <c r="U12" s="431"/>
      <c r="V12" s="431"/>
      <c r="W12" s="431"/>
      <c r="X12" s="431"/>
      <c r="Y12" s="431"/>
      <c r="Z12" s="431"/>
      <c r="AA12" s="432"/>
      <c r="AB12" s="42"/>
      <c r="AC12" s="55"/>
      <c r="AD12" s="243" t="s">
        <v>172</v>
      </c>
      <c r="AE12" s="180" t="s">
        <v>173</v>
      </c>
      <c r="AF12" s="180">
        <v>8</v>
      </c>
      <c r="AG12" s="185">
        <v>6.99</v>
      </c>
      <c r="AH12" s="376">
        <f t="shared" si="0"/>
        <v>6.99</v>
      </c>
      <c r="AI12" s="376"/>
      <c r="AJ12" s="53"/>
      <c r="AK12" s="53"/>
      <c r="AL12" s="54"/>
    </row>
    <row r="13" spans="1:49" s="49" customFormat="1" ht="15" customHeight="1" x14ac:dyDescent="0.25">
      <c r="A13" s="395" t="s">
        <v>13</v>
      </c>
      <c r="B13" s="396"/>
      <c r="C13" s="396"/>
      <c r="D13" s="396"/>
      <c r="E13" s="396"/>
      <c r="F13" s="396"/>
      <c r="G13" s="397"/>
      <c r="H13" s="415" t="str">
        <f>+'[1]PARA INFORME edit'!$C$201</f>
        <v>m</v>
      </c>
      <c r="I13" s="416"/>
      <c r="J13" s="431"/>
      <c r="K13" s="431"/>
      <c r="L13" s="431"/>
      <c r="M13" s="431"/>
      <c r="N13" s="431"/>
      <c r="O13" s="431"/>
      <c r="P13" s="431"/>
      <c r="Q13" s="431"/>
      <c r="R13" s="431"/>
      <c r="S13" s="431"/>
      <c r="T13" s="431"/>
      <c r="U13" s="431"/>
      <c r="V13" s="431"/>
      <c r="W13" s="431"/>
      <c r="X13" s="431"/>
      <c r="Y13" s="431"/>
      <c r="Z13" s="431"/>
      <c r="AA13" s="432"/>
      <c r="AB13" s="42"/>
      <c r="AC13" s="55"/>
      <c r="AD13" s="243" t="s">
        <v>174</v>
      </c>
      <c r="AE13" s="244">
        <v>5</v>
      </c>
      <c r="AF13" s="180">
        <v>8</v>
      </c>
      <c r="AG13" s="185">
        <v>24.39</v>
      </c>
      <c r="AH13" s="376">
        <f t="shared" si="0"/>
        <v>24.39</v>
      </c>
      <c r="AI13" s="376"/>
      <c r="AJ13" s="53"/>
      <c r="AK13" s="53"/>
      <c r="AL13" s="54"/>
    </row>
    <row r="14" spans="1:49" s="49" customFormat="1" ht="17.25" customHeight="1" x14ac:dyDescent="0.25">
      <c r="A14" s="410"/>
      <c r="B14" s="411"/>
      <c r="C14" s="411"/>
      <c r="D14" s="411"/>
      <c r="E14" s="411"/>
      <c r="F14" s="411"/>
      <c r="G14" s="412"/>
      <c r="H14" s="417"/>
      <c r="I14" s="418"/>
      <c r="J14" s="298"/>
      <c r="K14" s="298"/>
      <c r="L14" s="298"/>
      <c r="M14" s="298"/>
      <c r="N14" s="298"/>
      <c r="O14" s="298"/>
      <c r="P14" s="298"/>
      <c r="Q14" s="298"/>
      <c r="R14" s="298"/>
      <c r="S14" s="298"/>
      <c r="T14" s="298"/>
      <c r="U14" s="298"/>
      <c r="V14" s="298"/>
      <c r="W14" s="298"/>
      <c r="X14" s="298"/>
      <c r="Y14" s="298"/>
      <c r="Z14" s="298"/>
      <c r="AA14" s="299"/>
      <c r="AB14" s="42"/>
      <c r="AC14" s="55"/>
      <c r="AD14" s="243" t="s">
        <v>175</v>
      </c>
      <c r="AE14" s="244">
        <v>6</v>
      </c>
      <c r="AF14" s="180">
        <v>8</v>
      </c>
      <c r="AG14" s="185">
        <v>20.329999999999998</v>
      </c>
      <c r="AH14" s="376">
        <f t="shared" si="0"/>
        <v>20.329999999999998</v>
      </c>
      <c r="AI14" s="376"/>
      <c r="AJ14" s="53"/>
      <c r="AK14" s="53"/>
      <c r="AL14" s="54"/>
    </row>
    <row r="15" spans="1:49" s="62" customFormat="1" ht="12" x14ac:dyDescent="0.25">
      <c r="A15" s="7"/>
      <c r="B15" s="8"/>
      <c r="C15" s="8"/>
      <c r="D15" s="8"/>
      <c r="E15" s="8"/>
      <c r="F15" s="8"/>
      <c r="G15" s="8"/>
      <c r="H15" s="8"/>
      <c r="I15" s="8"/>
      <c r="J15" s="8"/>
      <c r="K15" s="9"/>
      <c r="L15" s="9"/>
      <c r="M15" s="8"/>
      <c r="N15" s="8"/>
      <c r="O15" s="8"/>
      <c r="P15" s="8"/>
      <c r="Q15" s="8"/>
      <c r="R15" s="8"/>
      <c r="S15" s="8"/>
      <c r="T15" s="8"/>
      <c r="U15" s="8"/>
      <c r="V15" s="8"/>
      <c r="W15" s="8"/>
      <c r="X15" s="8"/>
      <c r="Y15" s="8"/>
      <c r="Z15" s="8"/>
      <c r="AA15" s="10"/>
      <c r="AB15" s="59"/>
      <c r="AC15" s="55"/>
      <c r="AD15" s="243" t="s">
        <v>176</v>
      </c>
      <c r="AE15" s="244">
        <v>7</v>
      </c>
      <c r="AF15" s="180">
        <v>8</v>
      </c>
      <c r="AG15" s="185">
        <v>12.43</v>
      </c>
      <c r="AH15" s="376">
        <f t="shared" si="0"/>
        <v>12.43</v>
      </c>
      <c r="AI15" s="376"/>
      <c r="AJ15" s="72"/>
      <c r="AK15" s="72"/>
      <c r="AL15" s="60"/>
      <c r="AM15" s="61"/>
      <c r="AN15" s="61"/>
      <c r="AP15" s="49"/>
      <c r="AQ15" s="49"/>
      <c r="AR15" s="49"/>
      <c r="AS15" s="49"/>
      <c r="AT15" s="49"/>
      <c r="AU15" s="49"/>
      <c r="AV15" s="49"/>
      <c r="AW15" s="49"/>
    </row>
    <row r="16" spans="1:49" s="62" customFormat="1" ht="12" x14ac:dyDescent="0.25">
      <c r="A16" s="267" t="s">
        <v>14</v>
      </c>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9"/>
      <c r="AB16" s="63"/>
      <c r="AC16" s="55"/>
      <c r="AD16" s="243" t="s">
        <v>177</v>
      </c>
      <c r="AE16" s="244">
        <v>8</v>
      </c>
      <c r="AF16" s="180">
        <v>8</v>
      </c>
      <c r="AG16" s="185">
        <v>0.91</v>
      </c>
      <c r="AH16" s="376">
        <f t="shared" si="0"/>
        <v>0.91</v>
      </c>
      <c r="AI16" s="376"/>
      <c r="AJ16" s="72"/>
      <c r="AK16" s="72"/>
      <c r="AL16" s="60"/>
      <c r="AP16" s="49"/>
      <c r="AQ16" s="49"/>
      <c r="AR16" s="49"/>
      <c r="AS16" s="49"/>
      <c r="AT16" s="49"/>
      <c r="AU16" s="49"/>
      <c r="AV16" s="49"/>
      <c r="AW16" s="49"/>
    </row>
    <row r="17" spans="1:49" s="62" customFormat="1" ht="12" x14ac:dyDescent="0.25">
      <c r="A17" s="64"/>
      <c r="B17" s="65"/>
      <c r="C17" s="65"/>
      <c r="D17" s="65"/>
      <c r="E17" s="65"/>
      <c r="F17" s="65"/>
      <c r="G17" s="65"/>
      <c r="H17" s="65"/>
      <c r="I17" s="65"/>
      <c r="J17" s="65"/>
      <c r="K17" s="65"/>
      <c r="L17" s="65"/>
      <c r="M17" s="65"/>
      <c r="N17" s="65"/>
      <c r="O17" s="65"/>
      <c r="P17" s="65"/>
      <c r="Q17" s="65"/>
      <c r="R17" s="65"/>
      <c r="S17" s="65"/>
      <c r="T17" s="65"/>
      <c r="U17" s="65"/>
      <c r="V17" s="65"/>
      <c r="W17" s="65"/>
      <c r="X17" s="65"/>
      <c r="Y17" s="65"/>
      <c r="Z17" s="66"/>
      <c r="AA17" s="67"/>
      <c r="AB17" s="68"/>
      <c r="AC17" s="52"/>
      <c r="AD17" s="385"/>
      <c r="AE17" s="386"/>
      <c r="AF17" s="386"/>
      <c r="AG17" s="386"/>
      <c r="AH17" s="386"/>
      <c r="AI17" s="387"/>
      <c r="AJ17" s="72"/>
      <c r="AK17" s="72"/>
      <c r="AL17" s="60"/>
      <c r="AP17" s="49"/>
      <c r="AQ17" s="49"/>
      <c r="AR17" s="49"/>
      <c r="AS17" s="49"/>
      <c r="AT17" s="49"/>
      <c r="AU17" s="49"/>
      <c r="AV17" s="49"/>
      <c r="AW17" s="49"/>
    </row>
    <row r="18" spans="1:49" ht="12.75" customHeight="1" x14ac:dyDescent="0.25">
      <c r="A18" s="13"/>
      <c r="B18" s="39"/>
      <c r="C18" s="14"/>
      <c r="D18" s="14"/>
      <c r="E18" s="14"/>
      <c r="F18" s="14"/>
      <c r="G18" s="14"/>
      <c r="H18" s="14"/>
      <c r="I18" s="14"/>
      <c r="J18" s="14"/>
      <c r="K18" s="14"/>
      <c r="L18" s="14"/>
      <c r="M18" s="14"/>
      <c r="N18" s="14"/>
      <c r="O18" s="14"/>
      <c r="P18" s="14"/>
      <c r="Q18" s="14"/>
      <c r="R18" s="14"/>
      <c r="S18" s="14"/>
      <c r="T18" s="14"/>
      <c r="U18" s="14"/>
      <c r="V18" s="14"/>
      <c r="W18" s="14"/>
      <c r="X18" s="14"/>
      <c r="Y18" s="14"/>
      <c r="Z18" s="15"/>
      <c r="AA18" s="16"/>
      <c r="AB18" s="2"/>
      <c r="AC18" s="4"/>
      <c r="AD18" s="5"/>
      <c r="AE18" s="5"/>
      <c r="AF18" s="5"/>
      <c r="AG18" s="5"/>
      <c r="AH18" s="5"/>
      <c r="AI18" s="5"/>
      <c r="AJ18" s="2"/>
      <c r="AK18" s="17"/>
      <c r="AL18" s="17"/>
      <c r="AP18" s="3"/>
      <c r="AQ18" s="39"/>
      <c r="AR18" s="3"/>
      <c r="AS18" s="3"/>
      <c r="AT18" s="3"/>
      <c r="AU18" s="3"/>
      <c r="AV18" s="3"/>
      <c r="AW18" s="3"/>
    </row>
    <row r="19" spans="1:49" ht="12.75" customHeight="1" x14ac:dyDescent="0.25">
      <c r="A19" s="13"/>
      <c r="B19" s="14"/>
      <c r="C19" s="14"/>
      <c r="D19" s="14"/>
      <c r="E19" s="14"/>
      <c r="F19" s="14"/>
      <c r="G19" s="39"/>
      <c r="H19" s="14"/>
      <c r="I19" s="14"/>
      <c r="J19" s="14"/>
      <c r="K19" s="14"/>
      <c r="L19" s="14"/>
      <c r="M19" s="14"/>
      <c r="N19" s="14"/>
      <c r="O19" s="14"/>
      <c r="P19" s="14"/>
      <c r="Q19" s="14"/>
      <c r="R19" s="14"/>
      <c r="S19" s="14"/>
      <c r="T19" s="14"/>
      <c r="U19" s="14"/>
      <c r="V19" s="14"/>
      <c r="W19" s="14"/>
      <c r="X19" s="14"/>
      <c r="Y19" s="14"/>
      <c r="Z19" s="15"/>
      <c r="AA19" s="16"/>
      <c r="AB19" s="2"/>
      <c r="AC19" s="4"/>
      <c r="AD19" s="73"/>
      <c r="AE19" s="73"/>
      <c r="AF19" s="73"/>
      <c r="AG19" s="73"/>
      <c r="AH19" s="361" t="s">
        <v>97</v>
      </c>
      <c r="AI19" s="361"/>
      <c r="AJ19" s="2"/>
      <c r="AK19" s="2"/>
      <c r="AL19" s="17"/>
      <c r="AN19" s="11"/>
      <c r="AO19" s="18"/>
      <c r="AP19" s="3"/>
      <c r="AQ19" s="3"/>
      <c r="AR19" s="3"/>
      <c r="AS19" s="3"/>
      <c r="AT19" s="3"/>
      <c r="AU19" s="3"/>
      <c r="AV19" s="3"/>
      <c r="AW19" s="3"/>
    </row>
    <row r="20" spans="1:49" ht="12.75" customHeight="1" thickBot="1" x14ac:dyDescent="0.3">
      <c r="A20" s="13"/>
      <c r="B20" s="14"/>
      <c r="C20" s="14"/>
      <c r="D20" s="14"/>
      <c r="E20" s="14"/>
      <c r="F20" s="39"/>
      <c r="G20" s="14"/>
      <c r="H20" s="14"/>
      <c r="I20" s="14"/>
      <c r="J20" s="14"/>
      <c r="K20" s="14"/>
      <c r="L20" s="14"/>
      <c r="M20" s="14"/>
      <c r="N20" s="14"/>
      <c r="O20" s="14"/>
      <c r="P20" s="14"/>
      <c r="Q20" s="14"/>
      <c r="R20" s="14"/>
      <c r="S20" s="14"/>
      <c r="T20" s="14"/>
      <c r="U20" s="14"/>
      <c r="V20" s="14"/>
      <c r="W20" s="14"/>
      <c r="X20" s="14"/>
      <c r="Y20" s="14"/>
      <c r="Z20" s="15"/>
      <c r="AA20" s="16"/>
      <c r="AB20" s="2"/>
      <c r="AC20" s="4"/>
      <c r="AD20" s="83"/>
      <c r="AH20" s="364"/>
      <c r="AI20" s="364"/>
      <c r="AJ20" s="2"/>
      <c r="AK20" s="2"/>
      <c r="AL20" s="17"/>
      <c r="AO20" s="18"/>
      <c r="AP20" s="3"/>
      <c r="AQ20" s="3"/>
      <c r="AR20" s="3"/>
      <c r="AS20" s="3"/>
      <c r="AT20" s="3"/>
      <c r="AU20" s="3"/>
      <c r="AV20" s="3"/>
      <c r="AW20" s="3"/>
    </row>
    <row r="21" spans="1:49" ht="12.75" customHeight="1" thickBot="1" x14ac:dyDescent="0.3">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4"/>
      <c r="AD21" s="130"/>
      <c r="AE21" s="158"/>
      <c r="AF21" s="159" t="s">
        <v>15</v>
      </c>
      <c r="AG21" s="160"/>
      <c r="AH21" s="161"/>
      <c r="AI21" s="163">
        <f>SUM(AH9:AI16)</f>
        <v>116</v>
      </c>
      <c r="AJ21" s="2"/>
      <c r="AK21" s="2"/>
      <c r="AL21" s="17"/>
      <c r="AO21" s="18"/>
      <c r="AP21" s="3"/>
      <c r="AQ21" s="3"/>
      <c r="AR21" s="3"/>
      <c r="AS21" s="3"/>
      <c r="AT21" s="3"/>
      <c r="AU21" s="3"/>
      <c r="AV21" s="3"/>
      <c r="AW21" s="3"/>
    </row>
    <row r="22" spans="1:49" ht="12.75" customHeight="1" thickBot="1" x14ac:dyDescent="0.3">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5"/>
      <c r="AA22" s="16"/>
      <c r="AB22" s="2"/>
      <c r="AC22" s="6"/>
      <c r="AD22" s="130"/>
      <c r="AE22" s="130"/>
      <c r="AF22" s="363"/>
      <c r="AG22" s="363"/>
      <c r="AH22" s="363"/>
      <c r="AI22" s="164"/>
      <c r="AJ22" s="2"/>
      <c r="AK22" s="2"/>
      <c r="AL22" s="17"/>
      <c r="AO22" s="18"/>
      <c r="AP22" s="3"/>
      <c r="AQ22" s="3"/>
      <c r="AR22" s="3"/>
      <c r="AS22" s="3"/>
      <c r="AT22" s="3"/>
      <c r="AU22" s="3"/>
      <c r="AV22" s="3"/>
      <c r="AW22" s="3"/>
    </row>
    <row r="23" spans="1:49" ht="12.75" customHeight="1" thickBot="1" x14ac:dyDescent="0.3">
      <c r="A23" s="13"/>
      <c r="B23" s="14"/>
      <c r="C23" s="14"/>
      <c r="D23" s="14"/>
      <c r="E23" s="14"/>
      <c r="F23" s="14"/>
      <c r="G23" s="14"/>
      <c r="H23" s="14"/>
      <c r="I23" s="14"/>
      <c r="J23" s="14"/>
      <c r="K23" s="14"/>
      <c r="L23" s="14"/>
      <c r="M23" s="14"/>
      <c r="N23" s="14"/>
      <c r="O23" s="14"/>
      <c r="P23" s="14"/>
      <c r="Q23" s="14"/>
      <c r="R23" s="14"/>
      <c r="S23" s="14"/>
      <c r="T23" s="14"/>
      <c r="U23" s="14"/>
      <c r="V23" s="14"/>
      <c r="W23" s="14"/>
      <c r="X23" s="14"/>
      <c r="Y23" s="14"/>
      <c r="Z23" s="15"/>
      <c r="AA23" s="16"/>
      <c r="AB23" s="2"/>
      <c r="AC23" s="6"/>
      <c r="AD23" s="130"/>
      <c r="AE23" s="158"/>
      <c r="AF23" s="363" t="s">
        <v>81</v>
      </c>
      <c r="AG23" s="363"/>
      <c r="AH23" s="363"/>
      <c r="AI23" s="163">
        <f>AI21-AI22</f>
        <v>116</v>
      </c>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322" t="s">
        <v>54</v>
      </c>
      <c r="AE24" s="322"/>
      <c r="AF24" s="322"/>
      <c r="AG24" s="322"/>
      <c r="AH24" s="322"/>
      <c r="AI24" s="322"/>
      <c r="AJ24" s="2"/>
      <c r="AK24" s="2"/>
      <c r="AL24" s="143"/>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322"/>
      <c r="AE25" s="322"/>
      <c r="AF25" s="322"/>
      <c r="AG25" s="322"/>
      <c r="AH25" s="322"/>
      <c r="AI25" s="322"/>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39"/>
      <c r="Y26" s="14"/>
      <c r="Z26" s="15"/>
      <c r="AA26" s="16"/>
      <c r="AB26" s="2"/>
      <c r="AC26" s="6"/>
      <c r="AD26" s="322"/>
      <c r="AE26" s="322"/>
      <c r="AF26" s="322"/>
      <c r="AG26" s="322"/>
      <c r="AH26" s="322"/>
      <c r="AI26" s="322"/>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39"/>
      <c r="Y27" s="14"/>
      <c r="Z27" s="15"/>
      <c r="AA27" s="16"/>
      <c r="AB27" s="2"/>
      <c r="AC27" s="6"/>
      <c r="AD27" s="322"/>
      <c r="AE27" s="322"/>
      <c r="AF27" s="322"/>
      <c r="AG27" s="322"/>
      <c r="AH27" s="322"/>
      <c r="AI27" s="322"/>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14"/>
      <c r="L28" s="14"/>
      <c r="M28" s="14"/>
      <c r="N28" s="14"/>
      <c r="O28" s="14"/>
      <c r="P28" s="14"/>
      <c r="Q28" s="14"/>
      <c r="R28" s="14"/>
      <c r="S28" s="14"/>
      <c r="T28" s="14"/>
      <c r="U28" s="14"/>
      <c r="V28" s="14"/>
      <c r="W28" s="14"/>
      <c r="X28" s="14"/>
      <c r="Y28" s="14"/>
      <c r="Z28" s="15"/>
      <c r="AA28" s="16"/>
      <c r="AB28" s="2"/>
      <c r="AC28" s="6"/>
      <c r="AD28" s="84"/>
      <c r="AE28" s="84"/>
      <c r="AF28" s="84"/>
      <c r="AG28" s="84"/>
      <c r="AH28" s="84"/>
      <c r="AI28" s="84"/>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39"/>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6"/>
      <c r="AD31" s="84"/>
      <c r="AE31" s="84"/>
      <c r="AF31" s="84"/>
      <c r="AG31" s="84"/>
      <c r="AH31" s="84"/>
      <c r="AI31" s="84"/>
      <c r="AJ31" s="2"/>
      <c r="AK31" s="2"/>
      <c r="AL31" s="17"/>
      <c r="AO31" s="18"/>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6"/>
      <c r="AD32" s="84"/>
      <c r="AE32" s="84"/>
      <c r="AF32" s="84"/>
      <c r="AG32" s="84"/>
      <c r="AH32" s="84"/>
      <c r="AI32" s="84"/>
      <c r="AJ32" s="2"/>
      <c r="AK32" s="2"/>
      <c r="AL32" s="17"/>
      <c r="AO32" s="18"/>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84"/>
      <c r="AE33" s="84"/>
      <c r="AF33" s="84"/>
      <c r="AG33" s="84"/>
      <c r="AH33" s="84"/>
      <c r="AI33" s="8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274"/>
      <c r="AE34" s="274"/>
      <c r="AF34" s="274"/>
      <c r="AG34" s="274"/>
      <c r="AH34" s="274"/>
      <c r="AI34" s="274"/>
      <c r="AJ34" s="2"/>
      <c r="AK34" s="2"/>
      <c r="AL34" s="17"/>
      <c r="AP34" s="3"/>
      <c r="AQ34" s="3"/>
      <c r="AR34" s="3"/>
      <c r="AS34" s="3"/>
      <c r="AT34" s="3"/>
      <c r="AU34" s="3"/>
      <c r="AV34" s="3"/>
      <c r="AW34" s="3"/>
    </row>
    <row r="35" spans="1:49" ht="12.75" customHeight="1" x14ac:dyDescent="0.25">
      <c r="A35" s="13"/>
      <c r="B35" s="14"/>
      <c r="C35" s="14"/>
      <c r="D35" s="14"/>
      <c r="E35" s="14"/>
      <c r="F35" s="14"/>
      <c r="G35" s="14"/>
      <c r="H35" s="14"/>
      <c r="I35" s="14"/>
      <c r="J35" s="14"/>
      <c r="K35" s="14"/>
      <c r="L35" s="14"/>
      <c r="M35" s="14"/>
      <c r="N35" s="14"/>
      <c r="O35" s="14"/>
      <c r="P35" s="14"/>
      <c r="Q35" s="14"/>
      <c r="R35" s="14"/>
      <c r="S35" s="14"/>
      <c r="T35" s="14"/>
      <c r="U35" s="14"/>
      <c r="V35" s="14"/>
      <c r="W35" s="14"/>
      <c r="X35" s="14"/>
      <c r="Y35" s="14"/>
      <c r="Z35" s="15"/>
      <c r="AA35" s="16"/>
      <c r="AB35" s="2"/>
      <c r="AC35" s="4"/>
      <c r="AD35" s="74"/>
      <c r="AE35" s="74"/>
      <c r="AF35" s="74"/>
      <c r="AG35" s="74"/>
      <c r="AH35" s="74"/>
      <c r="AI35" s="74"/>
      <c r="AJ35" s="2"/>
      <c r="AK35" s="2"/>
      <c r="AL35" s="17"/>
      <c r="AP35" s="3"/>
      <c r="AQ35" s="3"/>
      <c r="AR35" s="3"/>
      <c r="AS35" s="3"/>
      <c r="AT35" s="3"/>
      <c r="AU35" s="3"/>
      <c r="AV35" s="3"/>
      <c r="AW35" s="3"/>
    </row>
    <row r="36" spans="1:49" ht="12.75" customHeight="1" x14ac:dyDescent="0.25">
      <c r="A36" s="13"/>
      <c r="B36" s="14"/>
      <c r="C36" s="14"/>
      <c r="D36" s="14"/>
      <c r="E36" s="14"/>
      <c r="F36" s="14"/>
      <c r="G36" s="14"/>
      <c r="H36" s="14"/>
      <c r="I36" s="14"/>
      <c r="J36" s="14"/>
      <c r="K36" s="14"/>
      <c r="L36" s="14"/>
      <c r="M36" s="14"/>
      <c r="N36" s="14"/>
      <c r="O36" s="14"/>
      <c r="P36" s="14"/>
      <c r="Q36" s="14"/>
      <c r="R36" s="14"/>
      <c r="S36" s="14"/>
      <c r="T36" s="14"/>
      <c r="U36" s="14"/>
      <c r="V36" s="14"/>
      <c r="W36" s="14"/>
      <c r="X36" s="14"/>
      <c r="Y36" s="14"/>
      <c r="Z36" s="15"/>
      <c r="AA36" s="16"/>
      <c r="AB36" s="2"/>
      <c r="AC36" s="4"/>
      <c r="AD36" s="75"/>
      <c r="AE36" s="76"/>
      <c r="AF36" s="76"/>
      <c r="AG36" s="19"/>
      <c r="AH36" s="19"/>
      <c r="AI36" s="19"/>
      <c r="AJ36" s="2"/>
      <c r="AK36" s="2"/>
      <c r="AL36" s="17"/>
      <c r="AP36" s="3"/>
      <c r="AQ36" s="3"/>
      <c r="AR36" s="3"/>
      <c r="AS36" s="3"/>
      <c r="AT36" s="3"/>
      <c r="AU36" s="3"/>
      <c r="AV36" s="3"/>
      <c r="AW36" s="3"/>
    </row>
    <row r="37" spans="1:49" ht="12.75" customHeight="1" x14ac:dyDescent="0.25">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2"/>
      <c r="AA37" s="23"/>
      <c r="AB37" s="2"/>
      <c r="AC37" s="4"/>
      <c r="AD37" s="75"/>
      <c r="AE37" s="76"/>
      <c r="AF37" s="76"/>
      <c r="AG37" s="19"/>
      <c r="AH37" s="19"/>
      <c r="AI37" s="19"/>
      <c r="AJ37" s="2"/>
      <c r="AK37" s="17"/>
      <c r="AL37" s="17"/>
    </row>
    <row r="38" spans="1:49" ht="10.5" customHeight="1" x14ac:dyDescent="0.25">
      <c r="A38" s="24"/>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4"/>
      <c r="AD38" s="2"/>
      <c r="AE38" s="2"/>
      <c r="AF38" s="2"/>
      <c r="AG38" s="2"/>
      <c r="AH38" s="2"/>
      <c r="AI38" s="2"/>
      <c r="AJ38" s="2"/>
      <c r="AK38" s="17"/>
      <c r="AL38" s="17"/>
      <c r="AP38" s="11"/>
    </row>
    <row r="39" spans="1:49" ht="11.1" customHeight="1" x14ac:dyDescent="0.25">
      <c r="A39" s="25"/>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7"/>
      <c r="AB39" s="2"/>
      <c r="AC39" s="4"/>
      <c r="AD39" s="2"/>
      <c r="AE39" s="2"/>
      <c r="AF39" s="2"/>
      <c r="AG39" s="2"/>
      <c r="AH39" s="2"/>
      <c r="AI39" s="275"/>
      <c r="AJ39" s="2"/>
      <c r="AK39" s="17"/>
      <c r="AL39" s="17"/>
    </row>
    <row r="40" spans="1:49" ht="7.5" customHeight="1" x14ac:dyDescent="0.25">
      <c r="A40" s="4"/>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28"/>
      <c r="AB40" s="12"/>
      <c r="AC40" s="4"/>
      <c r="AD40" s="2"/>
      <c r="AE40" s="2"/>
      <c r="AF40" s="2"/>
      <c r="AG40" s="2"/>
      <c r="AH40" s="2"/>
      <c r="AI40" s="276"/>
      <c r="AJ40" s="2"/>
      <c r="AK40" s="2"/>
      <c r="AL40" s="17"/>
    </row>
    <row r="41" spans="1:49" ht="7.9" customHeight="1" x14ac:dyDescent="0.25">
      <c r="A41" s="6"/>
      <c r="B41" s="276"/>
      <c r="C41" s="276"/>
      <c r="D41" s="276"/>
      <c r="E41" s="276"/>
      <c r="F41" s="276"/>
      <c r="G41" s="276"/>
      <c r="H41" s="276"/>
      <c r="I41" s="276"/>
      <c r="J41" s="276"/>
      <c r="K41" s="276"/>
      <c r="L41" s="276"/>
      <c r="M41" s="276"/>
      <c r="N41" s="12"/>
      <c r="O41" s="2"/>
      <c r="P41" s="2"/>
      <c r="Q41" s="276"/>
      <c r="R41" s="276"/>
      <c r="S41" s="276"/>
      <c r="T41" s="276"/>
      <c r="U41" s="276"/>
      <c r="V41" s="276"/>
      <c r="W41" s="276"/>
      <c r="X41" s="276"/>
      <c r="Y41" s="276"/>
      <c r="Z41" s="276"/>
      <c r="AA41" s="277"/>
      <c r="AB41" s="12"/>
      <c r="AC41" s="6"/>
      <c r="AD41" s="2"/>
      <c r="AE41" s="2"/>
      <c r="AF41" s="2"/>
      <c r="AG41" s="2"/>
      <c r="AH41" s="2"/>
      <c r="AI41" s="2"/>
      <c r="AJ41" s="2"/>
      <c r="AK41" s="2"/>
      <c r="AL41" s="17"/>
    </row>
    <row r="42" spans="1:49" ht="14.25" customHeight="1" x14ac:dyDescent="0.25">
      <c r="A42" s="6"/>
      <c r="B42" s="12"/>
      <c r="C42" s="12"/>
      <c r="D42" s="12"/>
      <c r="E42" s="12"/>
      <c r="F42" s="12"/>
      <c r="G42" s="12"/>
      <c r="H42" s="12"/>
      <c r="I42" s="12"/>
      <c r="J42" s="12"/>
      <c r="K42" s="12"/>
      <c r="L42" s="12"/>
      <c r="M42" s="12"/>
      <c r="N42" s="12"/>
      <c r="O42" s="2"/>
      <c r="P42" s="2"/>
      <c r="Q42" s="12"/>
      <c r="R42" s="12"/>
      <c r="S42" s="12"/>
      <c r="T42" s="12"/>
      <c r="U42" s="12"/>
      <c r="V42" s="12"/>
      <c r="W42" s="12"/>
      <c r="X42" s="12"/>
      <c r="Y42" s="12"/>
      <c r="Z42" s="12"/>
      <c r="AA42" s="28"/>
      <c r="AB42" s="12"/>
      <c r="AC42" s="6"/>
      <c r="AD42" s="278" t="s">
        <v>15</v>
      </c>
      <c r="AE42" s="278"/>
      <c r="AF42" s="278"/>
      <c r="AG42" s="278"/>
      <c r="AH42" s="278"/>
      <c r="AI42" s="279">
        <f>AI23</f>
        <v>116</v>
      </c>
      <c r="AJ42" s="2"/>
      <c r="AK42" s="2"/>
      <c r="AL42" s="17"/>
    </row>
    <row r="43" spans="1:49" ht="10.5" customHeight="1" x14ac:dyDescent="0.25">
      <c r="A43" s="6"/>
      <c r="B43" s="12"/>
      <c r="C43" s="12"/>
      <c r="D43" s="12"/>
      <c r="E43" s="12"/>
      <c r="F43" s="12"/>
      <c r="G43" s="12"/>
      <c r="H43" s="12"/>
      <c r="I43" s="12"/>
      <c r="J43" s="12"/>
      <c r="K43" s="12"/>
      <c r="L43" s="12"/>
      <c r="M43" s="12"/>
      <c r="N43" s="12"/>
      <c r="O43" s="280"/>
      <c r="P43" s="273"/>
      <c r="Q43" s="273"/>
      <c r="R43" s="273"/>
      <c r="S43" s="273"/>
      <c r="T43" s="273"/>
      <c r="U43" s="273"/>
      <c r="V43" s="273"/>
      <c r="W43" s="273"/>
      <c r="X43" s="273"/>
      <c r="Y43" s="273"/>
      <c r="Z43" s="273"/>
      <c r="AA43" s="28"/>
      <c r="AB43" s="12"/>
      <c r="AC43" s="6"/>
      <c r="AD43" s="278"/>
      <c r="AE43" s="278"/>
      <c r="AF43" s="278"/>
      <c r="AG43" s="278"/>
      <c r="AH43" s="278"/>
      <c r="AI43" s="279"/>
      <c r="AJ43" s="2"/>
      <c r="AK43" s="2"/>
      <c r="AL43" s="17"/>
    </row>
    <row r="44" spans="1:49" s="37" customFormat="1" ht="15.75" customHeight="1" x14ac:dyDescent="0.25">
      <c r="A44" s="34"/>
      <c r="B44" s="264" t="s">
        <v>23</v>
      </c>
      <c r="C44" s="264"/>
      <c r="D44" s="264"/>
      <c r="E44" s="264"/>
      <c r="F44" s="264"/>
      <c r="G44" s="264"/>
      <c r="H44" s="264"/>
      <c r="I44" s="264"/>
      <c r="J44" s="264"/>
      <c r="K44" s="264"/>
      <c r="L44" s="264"/>
      <c r="M44" s="264"/>
      <c r="N44" s="71"/>
      <c r="O44" s="265" t="s">
        <v>25</v>
      </c>
      <c r="P44" s="266"/>
      <c r="Q44" s="266"/>
      <c r="R44" s="266"/>
      <c r="S44" s="266"/>
      <c r="T44" s="266"/>
      <c r="U44" s="266"/>
      <c r="V44" s="266"/>
      <c r="W44" s="266"/>
      <c r="X44" s="266"/>
      <c r="Y44" s="266"/>
      <c r="Z44" s="266"/>
      <c r="AA44" s="35"/>
      <c r="AB44" s="33"/>
      <c r="AC44" s="34"/>
      <c r="AD44" s="281"/>
      <c r="AE44" s="281"/>
      <c r="AF44" s="281"/>
      <c r="AG44" s="281"/>
      <c r="AH44" s="281"/>
      <c r="AI44" s="33"/>
      <c r="AJ44" s="77"/>
      <c r="AK44" s="77"/>
      <c r="AL44" s="36"/>
      <c r="AN44" s="270"/>
      <c r="AO44" s="270"/>
      <c r="AP44" s="38"/>
    </row>
    <row r="45" spans="1:49" ht="18" customHeight="1" x14ac:dyDescent="0.25">
      <c r="A45" s="29"/>
      <c r="B45" s="271" t="s">
        <v>24</v>
      </c>
      <c r="C45" s="271"/>
      <c r="D45" s="271"/>
      <c r="E45" s="271"/>
      <c r="F45" s="271"/>
      <c r="G45" s="271"/>
      <c r="H45" s="271"/>
      <c r="I45" s="271"/>
      <c r="J45" s="271"/>
      <c r="K45" s="271"/>
      <c r="L45" s="30"/>
      <c r="M45" s="30"/>
      <c r="N45" s="30"/>
      <c r="O45" s="272" t="s">
        <v>26</v>
      </c>
      <c r="P45" s="273"/>
      <c r="Q45" s="273"/>
      <c r="R45" s="273"/>
      <c r="S45" s="273"/>
      <c r="T45" s="273"/>
      <c r="U45" s="273"/>
      <c r="V45" s="273"/>
      <c r="W45" s="273"/>
      <c r="X45" s="273"/>
      <c r="Y45" s="273"/>
      <c r="Z45" s="30"/>
      <c r="AA45" s="40"/>
      <c r="AB45" s="41"/>
      <c r="AC45" s="29"/>
      <c r="AD45" s="31"/>
      <c r="AE45" s="31"/>
      <c r="AF45" s="31"/>
      <c r="AG45" s="31"/>
      <c r="AH45" s="31"/>
      <c r="AI45" s="31"/>
      <c r="AJ45" s="31"/>
      <c r="AK45" s="31"/>
      <c r="AL45" s="32"/>
    </row>
    <row r="46" spans="1:49" x14ac:dyDescent="0.25">
      <c r="B46" s="263"/>
      <c r="C46" s="263"/>
      <c r="D46" s="263"/>
      <c r="E46" s="263"/>
      <c r="F46" s="263"/>
      <c r="G46" s="263"/>
      <c r="H46" s="263"/>
      <c r="I46" s="263"/>
      <c r="L46" s="263"/>
      <c r="M46" s="263"/>
      <c r="N46" s="263"/>
      <c r="O46" s="263"/>
      <c r="P46" s="263"/>
      <c r="Q46" s="263"/>
      <c r="R46" s="263"/>
      <c r="S46" s="263"/>
      <c r="U46" s="263"/>
      <c r="V46" s="263"/>
      <c r="W46" s="263"/>
      <c r="X46" s="263"/>
      <c r="Y46" s="263"/>
      <c r="Z46" s="263"/>
    </row>
  </sheetData>
  <mergeCells count="54">
    <mergeCell ref="AH11:AI11"/>
    <mergeCell ref="AH13:AI13"/>
    <mergeCell ref="J11:AA14"/>
    <mergeCell ref="A11:G12"/>
    <mergeCell ref="A13:G14"/>
    <mergeCell ref="H11:I12"/>
    <mergeCell ref="H13:I14"/>
    <mergeCell ref="AH12:AI12"/>
    <mergeCell ref="AH14:AI14"/>
    <mergeCell ref="O43:Z43"/>
    <mergeCell ref="B46:I46"/>
    <mergeCell ref="L46:S46"/>
    <mergeCell ref="U46:Z46"/>
    <mergeCell ref="B44:M44"/>
    <mergeCell ref="O44:Z44"/>
    <mergeCell ref="B45:K45"/>
    <mergeCell ref="O45:Y45"/>
    <mergeCell ref="AH15:AI15"/>
    <mergeCell ref="A16:AA16"/>
    <mergeCell ref="AH16:AI16"/>
    <mergeCell ref="AD44:AH44"/>
    <mergeCell ref="AN44:AO44"/>
    <mergeCell ref="AD17:AI17"/>
    <mergeCell ref="AH19:AI20"/>
    <mergeCell ref="AF22:AH22"/>
    <mergeCell ref="AF23:AH23"/>
    <mergeCell ref="AD24:AI27"/>
    <mergeCell ref="AD34:AI34"/>
    <mergeCell ref="AI39:AI40"/>
    <mergeCell ref="B41:M41"/>
    <mergeCell ref="Q41:AA41"/>
    <mergeCell ref="AD42:AH43"/>
    <mergeCell ref="AI42:AI43"/>
    <mergeCell ref="A9:G9"/>
    <mergeCell ref="H9:AA9"/>
    <mergeCell ref="A10:G10"/>
    <mergeCell ref="H10:AA10"/>
    <mergeCell ref="AH9:AI9"/>
    <mergeCell ref="AH10:AI10"/>
    <mergeCell ref="A8:G8"/>
    <mergeCell ref="H8:AA8"/>
    <mergeCell ref="AH8:AI8"/>
    <mergeCell ref="A1:E3"/>
    <mergeCell ref="F1:AL2"/>
    <mergeCell ref="F3:AE3"/>
    <mergeCell ref="AF3:AG3"/>
    <mergeCell ref="AH3:AL3"/>
    <mergeCell ref="A5:G5"/>
    <mergeCell ref="H5:AA5"/>
    <mergeCell ref="A6:G6"/>
    <mergeCell ref="H6:AA6"/>
    <mergeCell ref="A7:G7"/>
    <mergeCell ref="H7:AA7"/>
    <mergeCell ref="AC7:AL7"/>
  </mergeCells>
  <phoneticPr fontId="28" type="noConversion"/>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BF77B-43E4-4F29-9905-377FDB2F319E}">
  <sheetPr>
    <tabColor rgb="FF92D050"/>
    <pageSetUpPr fitToPage="1"/>
  </sheetPr>
  <dimension ref="A1:AW44"/>
  <sheetViews>
    <sheetView topLeftCell="A2" zoomScale="80" zoomScaleNormal="80" zoomScaleSheetLayoutView="95" workbookViewId="0">
      <selection activeCell="AG34" sqref="AG34"/>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17.28515625" style="1" customWidth="1"/>
    <col min="31"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86" t="s">
        <v>8</v>
      </c>
      <c r="AE8" s="82" t="s">
        <v>165</v>
      </c>
      <c r="AF8" s="78" t="s">
        <v>166</v>
      </c>
      <c r="AG8" s="79" t="s">
        <v>98</v>
      </c>
      <c r="AH8" s="309" t="s">
        <v>9</v>
      </c>
      <c r="AI8" s="310"/>
      <c r="AJ8" s="53"/>
      <c r="AK8" s="53"/>
      <c r="AL8" s="54"/>
    </row>
    <row r="9" spans="1:49" s="49" customFormat="1" ht="18.75"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243" t="s">
        <v>164</v>
      </c>
      <c r="AE9" s="202" t="s">
        <v>167</v>
      </c>
      <c r="AF9" s="180">
        <v>12</v>
      </c>
      <c r="AG9" s="185">
        <v>1</v>
      </c>
      <c r="AH9" s="376">
        <f>AG9</f>
        <v>1</v>
      </c>
      <c r="AI9" s="376"/>
      <c r="AJ9" s="53"/>
      <c r="AK9" s="53"/>
      <c r="AL9" s="54"/>
    </row>
    <row r="10" spans="1:49" s="49" customFormat="1" ht="20.25"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243" t="s">
        <v>169</v>
      </c>
      <c r="AE10" s="202" t="s">
        <v>168</v>
      </c>
      <c r="AF10" s="180">
        <v>12</v>
      </c>
      <c r="AG10" s="185">
        <v>1</v>
      </c>
      <c r="AH10" s="376">
        <f t="shared" ref="AH10:AH16" si="0">AG10</f>
        <v>1</v>
      </c>
      <c r="AI10" s="376"/>
      <c r="AJ10" s="53"/>
      <c r="AK10" s="53"/>
      <c r="AL10" s="54"/>
    </row>
    <row r="11" spans="1:49" s="49" customFormat="1" ht="20.25" customHeight="1" x14ac:dyDescent="0.25">
      <c r="A11" s="285" t="s">
        <v>12</v>
      </c>
      <c r="B11" s="286"/>
      <c r="C11" s="286"/>
      <c r="D11" s="286"/>
      <c r="E11" s="286"/>
      <c r="F11" s="286"/>
      <c r="G11" s="286"/>
      <c r="H11" s="326" t="s">
        <v>96</v>
      </c>
      <c r="I11" s="327"/>
      <c r="J11" s="294" t="s">
        <v>178</v>
      </c>
      <c r="K11" s="295"/>
      <c r="L11" s="295"/>
      <c r="M11" s="295"/>
      <c r="N11" s="295"/>
      <c r="O11" s="295"/>
      <c r="P11" s="295"/>
      <c r="Q11" s="295"/>
      <c r="R11" s="295"/>
      <c r="S11" s="295"/>
      <c r="T11" s="295"/>
      <c r="U11" s="295"/>
      <c r="V11" s="295"/>
      <c r="W11" s="295"/>
      <c r="X11" s="295"/>
      <c r="Y11" s="295"/>
      <c r="Z11" s="295"/>
      <c r="AA11" s="296"/>
      <c r="AB11" s="42"/>
      <c r="AC11" s="55"/>
      <c r="AD11" s="243" t="s">
        <v>171</v>
      </c>
      <c r="AE11" s="202" t="s">
        <v>170</v>
      </c>
      <c r="AF11" s="180">
        <v>12</v>
      </c>
      <c r="AG11" s="185">
        <v>1</v>
      </c>
      <c r="AH11" s="376">
        <f t="shared" si="0"/>
        <v>1</v>
      </c>
      <c r="AI11" s="376"/>
      <c r="AJ11" s="53"/>
      <c r="AK11" s="53"/>
      <c r="AL11" s="54"/>
    </row>
    <row r="12" spans="1:49" s="49" customFormat="1" ht="19.5" customHeight="1" x14ac:dyDescent="0.25">
      <c r="A12" s="300" t="s">
        <v>13</v>
      </c>
      <c r="B12" s="301"/>
      <c r="C12" s="301"/>
      <c r="D12" s="301"/>
      <c r="E12" s="301"/>
      <c r="F12" s="301"/>
      <c r="G12" s="301"/>
      <c r="H12" s="302" t="s">
        <v>145</v>
      </c>
      <c r="I12" s="303"/>
      <c r="J12" s="297"/>
      <c r="K12" s="298"/>
      <c r="L12" s="298"/>
      <c r="M12" s="298"/>
      <c r="N12" s="298"/>
      <c r="O12" s="298"/>
      <c r="P12" s="298"/>
      <c r="Q12" s="298"/>
      <c r="R12" s="298"/>
      <c r="S12" s="298"/>
      <c r="T12" s="298"/>
      <c r="U12" s="298"/>
      <c r="V12" s="298"/>
      <c r="W12" s="298"/>
      <c r="X12" s="298"/>
      <c r="Y12" s="298"/>
      <c r="Z12" s="298"/>
      <c r="AA12" s="299"/>
      <c r="AB12" s="42"/>
      <c r="AC12" s="55"/>
      <c r="AD12" s="243" t="s">
        <v>172</v>
      </c>
      <c r="AE12" s="180" t="s">
        <v>173</v>
      </c>
      <c r="AF12" s="180">
        <v>8</v>
      </c>
      <c r="AG12" s="185">
        <v>1</v>
      </c>
      <c r="AH12" s="376">
        <f>AG13</f>
        <v>1</v>
      </c>
      <c r="AI12" s="376"/>
      <c r="AJ12" s="53"/>
      <c r="AK12" s="53"/>
      <c r="AL12" s="54"/>
    </row>
    <row r="13" spans="1:49" s="62" customFormat="1" ht="18" customHeight="1"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243" t="s">
        <v>174</v>
      </c>
      <c r="AE13" s="244">
        <v>5</v>
      </c>
      <c r="AF13" s="180">
        <v>8</v>
      </c>
      <c r="AG13" s="185">
        <v>1</v>
      </c>
      <c r="AH13" s="376">
        <f>AG14</f>
        <v>1</v>
      </c>
      <c r="AI13" s="376"/>
      <c r="AJ13" s="72"/>
      <c r="AK13" s="72"/>
      <c r="AL13" s="60"/>
      <c r="AM13" s="61"/>
      <c r="AN13" s="61"/>
      <c r="AP13" s="49"/>
      <c r="AQ13" s="49"/>
      <c r="AR13" s="49"/>
      <c r="AS13" s="49"/>
      <c r="AT13" s="49"/>
      <c r="AU13" s="49"/>
      <c r="AV13" s="49"/>
      <c r="AW13" s="49"/>
    </row>
    <row r="14" spans="1:49" s="62" customFormat="1" ht="18" customHeight="1"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243" t="s">
        <v>175</v>
      </c>
      <c r="AE14" s="244">
        <v>6</v>
      </c>
      <c r="AF14" s="180">
        <v>8</v>
      </c>
      <c r="AG14" s="185">
        <v>1</v>
      </c>
      <c r="AH14" s="376">
        <f t="shared" si="0"/>
        <v>1</v>
      </c>
      <c r="AI14" s="376"/>
      <c r="AJ14" s="72"/>
      <c r="AK14" s="72"/>
      <c r="AL14" s="60"/>
      <c r="AP14" s="49"/>
      <c r="AQ14" s="49"/>
      <c r="AR14" s="49"/>
      <c r="AS14" s="49"/>
      <c r="AT14" s="49"/>
      <c r="AU14" s="49"/>
      <c r="AV14" s="49"/>
      <c r="AW14" s="49"/>
    </row>
    <row r="15" spans="1:49" s="62" customFormat="1" ht="16.5" customHeight="1"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243" t="s">
        <v>176</v>
      </c>
      <c r="AE15" s="244">
        <v>7</v>
      </c>
      <c r="AF15" s="180">
        <v>8</v>
      </c>
      <c r="AG15" s="185">
        <v>1</v>
      </c>
      <c r="AH15" s="376">
        <f t="shared" si="0"/>
        <v>1</v>
      </c>
      <c r="AI15" s="376"/>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243" t="s">
        <v>177</v>
      </c>
      <c r="AE16" s="244">
        <v>8</v>
      </c>
      <c r="AF16" s="180">
        <v>8</v>
      </c>
      <c r="AG16" s="185">
        <v>1</v>
      </c>
      <c r="AH16" s="376">
        <f t="shared" si="0"/>
        <v>1</v>
      </c>
      <c r="AI16" s="376"/>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252"/>
      <c r="AE17" s="252"/>
      <c r="AF17" s="252"/>
      <c r="AG17" s="252"/>
      <c r="AH17" s="257"/>
      <c r="AI17" s="257"/>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258" t="s">
        <v>187</v>
      </c>
      <c r="AE18" s="177"/>
      <c r="AF18" s="177"/>
      <c r="AG18" s="259">
        <f>SUM(AG9:AG17)</f>
        <v>8</v>
      </c>
      <c r="AH18" s="257"/>
      <c r="AI18" s="257"/>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258" t="s">
        <v>188</v>
      </c>
      <c r="AE19" s="260"/>
      <c r="AF19" s="261"/>
      <c r="AG19" s="259">
        <f>AG9+AG10+AG11</f>
        <v>3</v>
      </c>
      <c r="AH19" s="254"/>
      <c r="AI19" s="255"/>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258" t="s">
        <v>191</v>
      </c>
      <c r="AE20" s="260"/>
      <c r="AF20" s="261"/>
      <c r="AG20" s="259">
        <f>AG12+AG13+AG14+AG15+AG16</f>
        <v>5</v>
      </c>
      <c r="AH20" s="165"/>
      <c r="AI20" s="256"/>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130"/>
      <c r="AE21" s="130"/>
      <c r="AF21" s="165"/>
      <c r="AG21" s="165"/>
      <c r="AH21" s="165"/>
      <c r="AI21" s="255"/>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258" t="s">
        <v>189</v>
      </c>
      <c r="AE22" s="177"/>
      <c r="AF22" s="177"/>
      <c r="AG22" s="259">
        <v>1</v>
      </c>
      <c r="AH22" s="253"/>
      <c r="AI22" s="253"/>
      <c r="AJ22" s="2"/>
      <c r="AK22" s="2"/>
      <c r="AL22" s="143"/>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253"/>
      <c r="AE23" s="253"/>
      <c r="AF23" s="253"/>
      <c r="AG23" s="253"/>
      <c r="AH23" s="253"/>
      <c r="AI23" s="253"/>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2"/>
      <c r="AE24" s="2"/>
      <c r="AF24" s="2"/>
      <c r="AG24" s="2"/>
      <c r="AH24" s="2"/>
      <c r="AI24" s="434" t="s">
        <v>190</v>
      </c>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2"/>
      <c r="AE25" s="2"/>
      <c r="AF25" s="2"/>
      <c r="AG25" s="2"/>
      <c r="AH25" s="2"/>
      <c r="AI25" s="320"/>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2"/>
      <c r="AE26" s="2"/>
      <c r="AF26" s="2"/>
      <c r="AG26" s="2"/>
      <c r="AH26" s="2"/>
      <c r="AI26" s="2"/>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278" t="s">
        <v>15</v>
      </c>
      <c r="AE27" s="278"/>
      <c r="AF27" s="278"/>
      <c r="AG27" s="278"/>
      <c r="AH27" s="278"/>
      <c r="AI27" s="435">
        <v>1</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278"/>
      <c r="AE28" s="278"/>
      <c r="AF28" s="278"/>
      <c r="AG28" s="278"/>
      <c r="AH28" s="278"/>
      <c r="AI28" s="435"/>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84"/>
      <c r="AE29" s="84"/>
      <c r="AF29" s="84"/>
      <c r="AG29" s="84"/>
      <c r="AH29" s="84"/>
      <c r="AI29" s="84"/>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84"/>
      <c r="AE30" s="84"/>
      <c r="AF30" s="84"/>
      <c r="AG30" s="84"/>
      <c r="AH30" s="84"/>
      <c r="AI30" s="84"/>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84"/>
      <c r="AE31" s="84"/>
      <c r="AF31" s="84"/>
      <c r="AG31" s="84"/>
      <c r="AH31" s="84"/>
      <c r="AI31" s="84"/>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274"/>
      <c r="AE32" s="274"/>
      <c r="AF32" s="274"/>
      <c r="AG32" s="274"/>
      <c r="AH32" s="274"/>
      <c r="AI32" s="274"/>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74"/>
      <c r="AE33" s="74"/>
      <c r="AF33" s="74"/>
      <c r="AG33" s="74"/>
      <c r="AH33" s="74"/>
      <c r="AI33" s="74"/>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49">
    <mergeCell ref="B44:I44"/>
    <mergeCell ref="L44:S44"/>
    <mergeCell ref="U44:Z44"/>
    <mergeCell ref="B42:M42"/>
    <mergeCell ref="O42:Z42"/>
    <mergeCell ref="B43:K43"/>
    <mergeCell ref="O43:Y43"/>
    <mergeCell ref="AD42:AH42"/>
    <mergeCell ref="AN42:AO42"/>
    <mergeCell ref="AD32:AI32"/>
    <mergeCell ref="AI24:AI25"/>
    <mergeCell ref="B39:M39"/>
    <mergeCell ref="Q39:AA39"/>
    <mergeCell ref="AD27:AH28"/>
    <mergeCell ref="AI27:AI28"/>
    <mergeCell ref="O41:Z41"/>
    <mergeCell ref="AC7:AL7"/>
    <mergeCell ref="A11:G11"/>
    <mergeCell ref="H11:I11"/>
    <mergeCell ref="J11:AA12"/>
    <mergeCell ref="AH11:AI11"/>
    <mergeCell ref="A12:G12"/>
    <mergeCell ref="H12:I12"/>
    <mergeCell ref="AH12:AI12"/>
    <mergeCell ref="A9:G9"/>
    <mergeCell ref="H9:AA9"/>
    <mergeCell ref="A10:G10"/>
    <mergeCell ref="H10:AA10"/>
    <mergeCell ref="AH9:AI9"/>
    <mergeCell ref="AH10:AI10"/>
    <mergeCell ref="A5:G5"/>
    <mergeCell ref="H5:AA5"/>
    <mergeCell ref="A6:G6"/>
    <mergeCell ref="H6:AA6"/>
    <mergeCell ref="A7:G7"/>
    <mergeCell ref="H7:AA7"/>
    <mergeCell ref="A1:E3"/>
    <mergeCell ref="F1:AL2"/>
    <mergeCell ref="F3:AE3"/>
    <mergeCell ref="AF3:AG3"/>
    <mergeCell ref="AH3:AL3"/>
    <mergeCell ref="AH15:AI15"/>
    <mergeCell ref="AH16:AI16"/>
    <mergeCell ref="A8:G8"/>
    <mergeCell ref="H8:AA8"/>
    <mergeCell ref="AH8:AI8"/>
    <mergeCell ref="AH13:AI13"/>
    <mergeCell ref="A14:AA14"/>
    <mergeCell ref="AH14:AI14"/>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1228C-9C19-466B-A772-EFC4D037B09A}">
  <sheetPr>
    <tabColor rgb="FF92D050"/>
    <pageSetUpPr fitToPage="1"/>
  </sheetPr>
  <dimension ref="A1:AW44"/>
  <sheetViews>
    <sheetView topLeftCell="A8" zoomScale="95" zoomScaleNormal="95" zoomScaleSheetLayoutView="95" workbookViewId="0">
      <selection activeCell="J11" sqref="J11:AA1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5" customHeight="1"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436">
        <v>175</v>
      </c>
      <c r="AI9" s="437"/>
      <c r="AJ9" s="53"/>
      <c r="AK9" s="53"/>
      <c r="AL9" s="54"/>
    </row>
    <row r="10" spans="1:49" s="49" customFormat="1" ht="15"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438"/>
      <c r="AI10" s="439"/>
      <c r="AJ10" s="53"/>
      <c r="AK10" s="53"/>
      <c r="AL10" s="54"/>
    </row>
    <row r="11" spans="1:49" s="49" customFormat="1" ht="24.95" customHeight="1" x14ac:dyDescent="0.25">
      <c r="A11" s="285" t="s">
        <v>12</v>
      </c>
      <c r="B11" s="286"/>
      <c r="C11" s="286"/>
      <c r="D11" s="286"/>
      <c r="E11" s="286"/>
      <c r="F11" s="286"/>
      <c r="G11" s="286"/>
      <c r="H11" s="326" t="s">
        <v>99</v>
      </c>
      <c r="I11" s="327"/>
      <c r="J11" s="294" t="str">
        <f>+'[1]PARA INFORME edit'!$B$48</f>
        <v>S.T.I. de SILLA-YEE PVC-S de Ø200X160mm</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438"/>
      <c r="AI11" s="439"/>
      <c r="AJ11" s="53"/>
      <c r="AK11" s="53"/>
      <c r="AL11" s="54"/>
    </row>
    <row r="12" spans="1:49" s="49" customFormat="1" ht="24.95" customHeight="1" x14ac:dyDescent="0.25">
      <c r="A12" s="300" t="s">
        <v>13</v>
      </c>
      <c r="B12" s="301"/>
      <c r="C12" s="301"/>
      <c r="D12" s="301"/>
      <c r="E12" s="301"/>
      <c r="F12" s="301"/>
      <c r="G12" s="301"/>
      <c r="H12" s="302" t="s">
        <v>98</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438"/>
      <c r="AI12" s="439"/>
      <c r="AJ12" s="53"/>
      <c r="AK12" s="53"/>
      <c r="AL12" s="54"/>
    </row>
    <row r="13" spans="1:49" s="62" customFormat="1" ht="15" customHeight="1"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438"/>
      <c r="AI13" s="439"/>
      <c r="AJ13" s="72"/>
      <c r="AK13" s="72"/>
      <c r="AL13" s="60"/>
      <c r="AM13" s="61"/>
      <c r="AN13" s="61"/>
      <c r="AP13" s="49"/>
      <c r="AQ13" s="49"/>
      <c r="AR13" s="49"/>
      <c r="AS13" s="49"/>
      <c r="AT13" s="49"/>
      <c r="AU13" s="49"/>
      <c r="AV13" s="49"/>
      <c r="AW13" s="49"/>
    </row>
    <row r="14" spans="1:49" s="62" customFormat="1" ht="15" customHeight="1"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438"/>
      <c r="AI14" s="439"/>
      <c r="AJ14" s="72"/>
      <c r="AK14" s="72"/>
      <c r="AL14" s="60"/>
      <c r="AP14" s="49"/>
      <c r="AQ14" s="49"/>
      <c r="AR14" s="49"/>
      <c r="AS14" s="49"/>
      <c r="AT14" s="49"/>
      <c r="AU14" s="49"/>
      <c r="AV14" s="49"/>
      <c r="AW14" s="49"/>
    </row>
    <row r="15" spans="1:49" s="62" customFormat="1" ht="15" customHeight="1"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438"/>
      <c r="AI15" s="439"/>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438"/>
      <c r="AI16" s="439"/>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438"/>
      <c r="AI17" s="439"/>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438"/>
      <c r="AI18" s="439"/>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438"/>
      <c r="AI19" s="439"/>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438"/>
      <c r="AI20" s="439"/>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438"/>
      <c r="AI21" s="439"/>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438"/>
      <c r="AI22" s="439"/>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440"/>
      <c r="AI23" s="441"/>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75</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3">
        <f>SUM(AH9:AI23)</f>
        <v>175</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c r="AG28" s="363"/>
      <c r="AH28" s="363"/>
      <c r="AI28" s="132"/>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81</v>
      </c>
      <c r="AG29" s="363"/>
      <c r="AH29" s="363"/>
      <c r="AI29" s="163">
        <f>AI27-AI28</f>
        <v>175</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75"/>
      <c r="AE34" s="76"/>
      <c r="AF34" s="76"/>
      <c r="AG34" s="19"/>
      <c r="AH34" s="19"/>
      <c r="AI34" s="19"/>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75"/>
      <c r="AE35" s="76"/>
      <c r="AF35" s="76"/>
      <c r="AG35" s="19"/>
      <c r="AH35" s="19"/>
      <c r="AI35" s="19"/>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175</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61">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14:AA14"/>
    <mergeCell ref="AD14:AE14"/>
    <mergeCell ref="A9:G9"/>
    <mergeCell ref="H9:AA9"/>
    <mergeCell ref="AD9:AE9"/>
    <mergeCell ref="A10:G10"/>
    <mergeCell ref="H10:AA10"/>
    <mergeCell ref="AD10:AE10"/>
    <mergeCell ref="A11:G11"/>
    <mergeCell ref="H11:I11"/>
    <mergeCell ref="J11:AA12"/>
    <mergeCell ref="AD11:AE11"/>
    <mergeCell ref="A12:G12"/>
    <mergeCell ref="H12:I12"/>
    <mergeCell ref="AD12:AE12"/>
    <mergeCell ref="AD42:AH42"/>
    <mergeCell ref="AN42:AO42"/>
    <mergeCell ref="B43:K43"/>
    <mergeCell ref="O43:Y43"/>
    <mergeCell ref="AI37:AI38"/>
    <mergeCell ref="B39:M39"/>
    <mergeCell ref="Q39:AA39"/>
    <mergeCell ref="AD40:AH41"/>
    <mergeCell ref="AI40:AI41"/>
    <mergeCell ref="O41:Z41"/>
    <mergeCell ref="B44:I44"/>
    <mergeCell ref="L44:S44"/>
    <mergeCell ref="U44:Z44"/>
    <mergeCell ref="B42:M42"/>
    <mergeCell ref="O42:Z42"/>
    <mergeCell ref="AH25:AI26"/>
    <mergeCell ref="AF28:AH28"/>
    <mergeCell ref="AF29:AH29"/>
    <mergeCell ref="AD30:AI33"/>
    <mergeCell ref="AH9:AI23"/>
    <mergeCell ref="AD21:AE21"/>
    <mergeCell ref="AD22:AE22"/>
    <mergeCell ref="AD23:AE23"/>
    <mergeCell ref="AD16:AE16"/>
    <mergeCell ref="AD17:AE17"/>
    <mergeCell ref="AD18:AE18"/>
    <mergeCell ref="AD19:AE19"/>
    <mergeCell ref="AD20:AE20"/>
    <mergeCell ref="AD15:AE15"/>
    <mergeCell ref="AD13:AE13"/>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1C83-1F4E-4B6F-8166-2A4391B932CD}">
  <sheetPr>
    <tabColor rgb="FF92D050"/>
    <pageSetUpPr fitToPage="1"/>
  </sheetPr>
  <dimension ref="A1:AW44"/>
  <sheetViews>
    <sheetView tabSelected="1" topLeftCell="A7" zoomScale="95" zoomScaleNormal="95" zoomScaleSheetLayoutView="95" workbookViewId="0">
      <selection activeCell="AO21" sqref="AO21"/>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edit'!$E$134</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edit'!$F$134</f>
        <v>27</v>
      </c>
      <c r="AI10" s="344"/>
      <c r="AJ10" s="53"/>
      <c r="AK10" s="53"/>
      <c r="AL10" s="54"/>
    </row>
    <row r="11" spans="1:49" s="49" customFormat="1" ht="24.95" customHeight="1" x14ac:dyDescent="0.25">
      <c r="A11" s="285" t="s">
        <v>12</v>
      </c>
      <c r="B11" s="286"/>
      <c r="C11" s="286"/>
      <c r="D11" s="286"/>
      <c r="E11" s="286"/>
      <c r="F11" s="286"/>
      <c r="G11" s="286"/>
      <c r="H11" s="326" t="s">
        <v>100</v>
      </c>
      <c r="I11" s="327"/>
      <c r="J11" s="294" t="s">
        <v>179</v>
      </c>
      <c r="K11" s="295"/>
      <c r="L11" s="295"/>
      <c r="M11" s="295"/>
      <c r="N11" s="295"/>
      <c r="O11" s="295"/>
      <c r="P11" s="295"/>
      <c r="Q11" s="295"/>
      <c r="R11" s="295"/>
      <c r="S11" s="295"/>
      <c r="T11" s="295"/>
      <c r="U11" s="295"/>
      <c r="V11" s="295"/>
      <c r="W11" s="295"/>
      <c r="X11" s="295"/>
      <c r="Y11" s="295"/>
      <c r="Z11" s="295"/>
      <c r="AA11" s="296"/>
      <c r="AB11" s="42"/>
      <c r="AC11" s="55"/>
      <c r="AD11" s="341" t="str">
        <f>+'[1]PARA INFORME edit'!$G$29</f>
        <v>manz2</v>
      </c>
      <c r="AE11" s="342"/>
      <c r="AF11" s="56"/>
      <c r="AG11" s="58"/>
      <c r="AH11" s="343">
        <f>+'[1]PARA INFORME edit'!$G$134</f>
        <v>40</v>
      </c>
      <c r="AI11" s="344"/>
      <c r="AJ11" s="53"/>
      <c r="AK11" s="53"/>
      <c r="AL11" s="54"/>
    </row>
    <row r="12" spans="1:49" s="49" customFormat="1" ht="24.95" customHeight="1" x14ac:dyDescent="0.25">
      <c r="A12" s="300" t="s">
        <v>13</v>
      </c>
      <c r="B12" s="301"/>
      <c r="C12" s="301"/>
      <c r="D12" s="301"/>
      <c r="E12" s="301"/>
      <c r="F12" s="301"/>
      <c r="G12" s="301"/>
      <c r="H12" s="302" t="str">
        <f>+'[1]PARA INFORME edit'!$C$134</f>
        <v>Unidad</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edit'!$H$134</f>
        <v>50</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edit'!$I$134</f>
        <v>22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edit'!$J$134</f>
        <v>27</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edit'!$K$134</f>
        <v>22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edit'!$L$134</f>
        <v>27</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edit'!$M$134</f>
        <v>22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edit'!$N$134</f>
        <v>30</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edit'!$O$134</f>
        <v>22</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edit'!$P$134</f>
        <v>32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edit'!$Q$134</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edit'!$R$134</f>
        <v>12</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edit'!$S$134</f>
        <v>17</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75</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3">
        <f>SUM(AH9:AI23)</f>
        <v>352</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c r="AG28" s="363"/>
      <c r="AH28" s="363"/>
      <c r="AI28" s="132"/>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81</v>
      </c>
      <c r="AG29" s="363"/>
      <c r="AH29" s="363"/>
      <c r="AI29" s="163">
        <f>AI27-AI28</f>
        <v>352</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352</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H29"/>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FF44-789E-4490-B650-20FA163BD7EC}">
  <sheetPr>
    <tabColor rgb="FF92D050"/>
  </sheetPr>
  <dimension ref="A1:AW44"/>
  <sheetViews>
    <sheetView topLeftCell="A8" zoomScale="90" zoomScaleNormal="90" workbookViewId="0">
      <selection activeCell="AD10" sqref="AD10:AI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11.2851562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107</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c r="AE9" s="347"/>
      <c r="AF9" s="80"/>
      <c r="AG9" s="81"/>
      <c r="AH9" s="348"/>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
        <v>105</v>
      </c>
      <c r="AE10" s="342"/>
      <c r="AF10" s="56">
        <v>44000</v>
      </c>
      <c r="AG10" s="57"/>
      <c r="AH10" s="343">
        <f>AF10</f>
        <v>44000</v>
      </c>
      <c r="AI10" s="344"/>
      <c r="AJ10" s="53"/>
      <c r="AK10" s="53"/>
      <c r="AL10" s="54"/>
    </row>
    <row r="11" spans="1:49" s="49" customFormat="1" ht="30" customHeight="1" x14ac:dyDescent="0.25">
      <c r="A11" s="285" t="s">
        <v>12</v>
      </c>
      <c r="B11" s="286"/>
      <c r="C11" s="286"/>
      <c r="D11" s="286"/>
      <c r="E11" s="286"/>
      <c r="F11" s="286"/>
      <c r="G11" s="286"/>
      <c r="H11" s="326" t="s">
        <v>102</v>
      </c>
      <c r="I11" s="327"/>
      <c r="J11" s="294" t="s">
        <v>103</v>
      </c>
      <c r="K11" s="295"/>
      <c r="L11" s="295"/>
      <c r="M11" s="295"/>
      <c r="N11" s="295"/>
      <c r="O11" s="295"/>
      <c r="P11" s="295"/>
      <c r="Q11" s="295"/>
      <c r="R11" s="295"/>
      <c r="S11" s="295"/>
      <c r="T11" s="295"/>
      <c r="U11" s="295"/>
      <c r="V11" s="295"/>
      <c r="W11" s="295"/>
      <c r="X11" s="295"/>
      <c r="Y11" s="295"/>
      <c r="Z11" s="295"/>
      <c r="AA11" s="296"/>
      <c r="AB11" s="42"/>
      <c r="AC11" s="55"/>
      <c r="AD11" s="341"/>
      <c r="AE11" s="342"/>
      <c r="AF11" s="56"/>
      <c r="AG11" s="58"/>
      <c r="AH11" s="343"/>
      <c r="AI11" s="344"/>
      <c r="AJ11" s="53"/>
      <c r="AK11" s="53"/>
      <c r="AL11" s="54"/>
    </row>
    <row r="12" spans="1:49" s="49" customFormat="1" ht="30" customHeight="1" x14ac:dyDescent="0.25">
      <c r="A12" s="300" t="s">
        <v>13</v>
      </c>
      <c r="B12" s="301"/>
      <c r="C12" s="301"/>
      <c r="D12" s="301"/>
      <c r="E12" s="301"/>
      <c r="F12" s="301"/>
      <c r="G12" s="301"/>
      <c r="H12" s="302" t="s">
        <v>104</v>
      </c>
      <c r="I12" s="303"/>
      <c r="J12" s="297"/>
      <c r="K12" s="298"/>
      <c r="L12" s="298"/>
      <c r="M12" s="298"/>
      <c r="N12" s="298"/>
      <c r="O12" s="298"/>
      <c r="P12" s="298"/>
      <c r="Q12" s="298"/>
      <c r="R12" s="298"/>
      <c r="S12" s="298"/>
      <c r="T12" s="298"/>
      <c r="U12" s="298"/>
      <c r="V12" s="298"/>
      <c r="W12" s="298"/>
      <c r="X12" s="298"/>
      <c r="Y12" s="298"/>
      <c r="Z12" s="298"/>
      <c r="AA12" s="299"/>
      <c r="AB12" s="42"/>
      <c r="AC12" s="55"/>
      <c r="AD12" s="341"/>
      <c r="AE12" s="342"/>
      <c r="AF12" s="56"/>
      <c r="AG12" s="58"/>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c r="AE13" s="342"/>
      <c r="AF13" s="56"/>
      <c r="AG13" s="58"/>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c r="AE14" s="342"/>
      <c r="AF14" s="56"/>
      <c r="AG14" s="58"/>
      <c r="AH14" s="343"/>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c r="AE15" s="342"/>
      <c r="AF15" s="56"/>
      <c r="AG15" s="58"/>
      <c r="AH15" s="343"/>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c r="AE16" s="342"/>
      <c r="AF16" s="56"/>
      <c r="AG16" s="58"/>
      <c r="AH16" s="343"/>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c r="AE17" s="342"/>
      <c r="AF17" s="56"/>
      <c r="AG17" s="58"/>
      <c r="AH17" s="343"/>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c r="AE18" s="342"/>
      <c r="AF18" s="56"/>
      <c r="AG18" s="58"/>
      <c r="AH18" s="343"/>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c r="AE19" s="342"/>
      <c r="AF19" s="56"/>
      <c r="AG19" s="58"/>
      <c r="AH19" s="343"/>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c r="AE20" s="342"/>
      <c r="AF20" s="56"/>
      <c r="AG20" s="58"/>
      <c r="AH20" s="343"/>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c r="AE21" s="342"/>
      <c r="AF21" s="56"/>
      <c r="AG21" s="58"/>
      <c r="AH21" s="343"/>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c r="AE22" s="342"/>
      <c r="AF22" s="56"/>
      <c r="AG22" s="58"/>
      <c r="AH22" s="343"/>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c r="AE23" s="338"/>
      <c r="AF23" s="69"/>
      <c r="AG23" s="70"/>
      <c r="AH23" s="339"/>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73"/>
      <c r="AI25" s="73"/>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73"/>
      <c r="AE26" s="73"/>
      <c r="AF26" s="73"/>
      <c r="AG26" s="73"/>
      <c r="AH26" s="361" t="s">
        <v>106</v>
      </c>
      <c r="AI26" s="361"/>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83"/>
      <c r="AH27" s="364"/>
      <c r="AI27" s="364"/>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58"/>
      <c r="AF28" s="159" t="s">
        <v>15</v>
      </c>
      <c r="AG28" s="160"/>
      <c r="AH28" s="161"/>
      <c r="AI28" s="163">
        <f>SUM(AH10:AI24)</f>
        <v>44000</v>
      </c>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30"/>
      <c r="AF29" s="363"/>
      <c r="AG29" s="363"/>
      <c r="AH29" s="363"/>
      <c r="AI29" s="132"/>
      <c r="AJ29" s="2"/>
      <c r="AK29" s="2"/>
      <c r="AL29" s="17"/>
      <c r="AO29" s="18"/>
      <c r="AP29" s="3"/>
      <c r="AQ29" s="3"/>
      <c r="AR29" s="3"/>
      <c r="AS29" s="3"/>
      <c r="AT29" s="3"/>
      <c r="AU29" s="3"/>
      <c r="AV29" s="3"/>
      <c r="AW29" s="3"/>
    </row>
    <row r="30" spans="1:49" ht="12.75" customHeight="1" thickBot="1" x14ac:dyDescent="0.3">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130"/>
      <c r="AE30" s="158"/>
      <c r="AF30" s="363" t="s">
        <v>81</v>
      </c>
      <c r="AG30" s="363"/>
      <c r="AH30" s="363"/>
      <c r="AI30" s="163">
        <f>AI28-AI29</f>
        <v>44000</v>
      </c>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t="s">
        <v>54</v>
      </c>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322"/>
      <c r="AE34" s="322"/>
      <c r="AF34" s="322"/>
      <c r="AG34" s="322"/>
      <c r="AH34" s="322"/>
      <c r="AI34" s="322"/>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AI30</f>
        <v>44000</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D19:AE19"/>
    <mergeCell ref="AH19:AI19"/>
    <mergeCell ref="AD20:AE20"/>
    <mergeCell ref="AH20:AI20"/>
    <mergeCell ref="AD21:AE21"/>
    <mergeCell ref="AH21:AI21"/>
    <mergeCell ref="AD22:AE22"/>
    <mergeCell ref="AH22:AI22"/>
    <mergeCell ref="AD23:AE23"/>
    <mergeCell ref="AH23:AI23"/>
    <mergeCell ref="AI37:AI38"/>
    <mergeCell ref="AH26:AI27"/>
    <mergeCell ref="AF29:AH29"/>
    <mergeCell ref="AF30:AH30"/>
    <mergeCell ref="AD31:AI34"/>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18377-82B5-4627-9D5E-341238449FEC}">
  <sheetPr>
    <tabColor rgb="FF92D050"/>
    <pageSetUpPr fitToPage="1"/>
  </sheetPr>
  <dimension ref="A1:AW44"/>
  <sheetViews>
    <sheetView topLeftCell="A3" zoomScale="95" zoomScaleNormal="95" zoomScaleSheetLayoutView="95" workbookViewId="0">
      <selection activeCell="J11" sqref="J11:AA12"/>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c r="AE9" s="347"/>
      <c r="AF9" s="80"/>
      <c r="AG9" s="81"/>
      <c r="AH9" s="348"/>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
        <v>108</v>
      </c>
      <c r="AE10" s="342"/>
      <c r="AF10" s="56"/>
      <c r="AG10" s="57"/>
      <c r="AH10" s="343">
        <v>96</v>
      </c>
      <c r="AI10" s="344"/>
      <c r="AJ10" s="53"/>
      <c r="AK10" s="53"/>
      <c r="AL10" s="54"/>
    </row>
    <row r="11" spans="1:49" s="49" customFormat="1" ht="23.25" customHeight="1" x14ac:dyDescent="0.25">
      <c r="A11" s="285" t="s">
        <v>12</v>
      </c>
      <c r="B11" s="286"/>
      <c r="C11" s="286"/>
      <c r="D11" s="286"/>
      <c r="E11" s="286"/>
      <c r="F11" s="286"/>
      <c r="G11" s="286"/>
      <c r="H11" s="326" t="s">
        <v>101</v>
      </c>
      <c r="I11" s="327"/>
      <c r="J11" s="294" t="str">
        <f>+'[1]PARA INFORME edit'!$B$210</f>
        <v>Suministro, transporte y construcción de Filtro tipo frances, con una sección de 0,30 X 0,40, Piedra seleccionada entre 2" y 3" y Geotextil NT1600, NO INCLUYE EXCAVACIÓN, NI LLENO</v>
      </c>
      <c r="K11" s="295"/>
      <c r="L11" s="295"/>
      <c r="M11" s="295"/>
      <c r="N11" s="295"/>
      <c r="O11" s="295"/>
      <c r="P11" s="295"/>
      <c r="Q11" s="295"/>
      <c r="R11" s="295"/>
      <c r="S11" s="295"/>
      <c r="T11" s="295"/>
      <c r="U11" s="295"/>
      <c r="V11" s="295"/>
      <c r="W11" s="295"/>
      <c r="X11" s="295"/>
      <c r="Y11" s="295"/>
      <c r="Z11" s="295"/>
      <c r="AA11" s="296"/>
      <c r="AB11" s="42"/>
      <c r="AC11" s="55"/>
      <c r="AD11" s="341" t="s">
        <v>109</v>
      </c>
      <c r="AE11" s="342"/>
      <c r="AF11" s="56"/>
      <c r="AG11" s="58"/>
      <c r="AH11" s="343">
        <v>97</v>
      </c>
      <c r="AI11" s="344"/>
      <c r="AJ11" s="53"/>
      <c r="AK11" s="53"/>
      <c r="AL11" s="54"/>
    </row>
    <row r="12" spans="1:49" s="49" customFormat="1" ht="21" customHeight="1" x14ac:dyDescent="0.25">
      <c r="A12" s="300" t="s">
        <v>13</v>
      </c>
      <c r="B12" s="301"/>
      <c r="C12" s="301"/>
      <c r="D12" s="301"/>
      <c r="E12" s="301"/>
      <c r="F12" s="301"/>
      <c r="G12" s="301"/>
      <c r="H12" s="302" t="str">
        <f>+'[1]PARA INFORME edit'!$C$210</f>
        <v>ml</v>
      </c>
      <c r="I12" s="303"/>
      <c r="J12" s="297"/>
      <c r="K12" s="298"/>
      <c r="L12" s="298"/>
      <c r="M12" s="298"/>
      <c r="N12" s="298"/>
      <c r="O12" s="298"/>
      <c r="P12" s="298"/>
      <c r="Q12" s="298"/>
      <c r="R12" s="298"/>
      <c r="S12" s="298"/>
      <c r="T12" s="298"/>
      <c r="U12" s="298"/>
      <c r="V12" s="298"/>
      <c r="W12" s="298"/>
      <c r="X12" s="298"/>
      <c r="Y12" s="298"/>
      <c r="Z12" s="298"/>
      <c r="AA12" s="299"/>
      <c r="AB12" s="42"/>
      <c r="AC12" s="55"/>
      <c r="AD12" s="341" t="s">
        <v>110</v>
      </c>
      <c r="AE12" s="342"/>
      <c r="AF12" s="56"/>
      <c r="AG12" s="58"/>
      <c r="AH12" s="343">
        <v>92</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
        <v>111</v>
      </c>
      <c r="AE13" s="342"/>
      <c r="AF13" s="56"/>
      <c r="AG13" s="58"/>
      <c r="AH13" s="343">
        <v>85</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
        <v>112</v>
      </c>
      <c r="AE14" s="342"/>
      <c r="AF14" s="56"/>
      <c r="AG14" s="58"/>
      <c r="AH14" s="343">
        <v>62</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
        <v>113</v>
      </c>
      <c r="AE15" s="342"/>
      <c r="AF15" s="56"/>
      <c r="AG15" s="58"/>
      <c r="AH15" s="343">
        <v>56</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
        <v>114</v>
      </c>
      <c r="AE16" s="342"/>
      <c r="AF16" s="56"/>
      <c r="AG16" s="58"/>
      <c r="AH16" s="343">
        <v>72</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
        <v>115</v>
      </c>
      <c r="AE17" s="342"/>
      <c r="AF17" s="56"/>
      <c r="AG17" s="58"/>
      <c r="AH17" s="343">
        <v>75</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
        <v>116</v>
      </c>
      <c r="AE18" s="342"/>
      <c r="AF18" s="56"/>
      <c r="AG18" s="58"/>
      <c r="AH18" s="343">
        <v>77</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
        <v>117</v>
      </c>
      <c r="AE19" s="342"/>
      <c r="AF19" s="56"/>
      <c r="AG19" s="58"/>
      <c r="AH19" s="343">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c r="AE20" s="342"/>
      <c r="AF20" s="56"/>
      <c r="AG20" s="58"/>
      <c r="AH20" s="343"/>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c r="AE21" s="342"/>
      <c r="AF21" s="56"/>
      <c r="AG21" s="58"/>
      <c r="AH21" s="343"/>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c r="AE22" s="342"/>
      <c r="AF22" s="56"/>
      <c r="AG22" s="58"/>
      <c r="AH22" s="343"/>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c r="AE23" s="338"/>
      <c r="AF23" s="69"/>
      <c r="AG23" s="70"/>
      <c r="AH23" s="339"/>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118</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3">
        <f>SUM(AH9:AI23)</f>
        <v>715</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c r="AG28" s="363"/>
      <c r="AH28" s="363"/>
      <c r="AI28" s="132"/>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81</v>
      </c>
      <c r="AG29" s="363"/>
      <c r="AH29" s="363"/>
      <c r="AI29" s="163">
        <f>AI27-AI28</f>
        <v>715</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715</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5">
    <mergeCell ref="AN42:AO42"/>
    <mergeCell ref="B43:K43"/>
    <mergeCell ref="O43:Y43"/>
    <mergeCell ref="B44:I44"/>
    <mergeCell ref="L44:S44"/>
    <mergeCell ref="U44:Z44"/>
    <mergeCell ref="B42:M42"/>
    <mergeCell ref="O42:Z42"/>
    <mergeCell ref="AD42:AH42"/>
    <mergeCell ref="B39:M39"/>
    <mergeCell ref="Q39:AA39"/>
    <mergeCell ref="AD40:AH41"/>
    <mergeCell ref="AI40:AI41"/>
    <mergeCell ref="O41:Z41"/>
    <mergeCell ref="AI37:AI38"/>
    <mergeCell ref="AD19:AE19"/>
    <mergeCell ref="AH19:AI19"/>
    <mergeCell ref="AD20:AE20"/>
    <mergeCell ref="AH20:AI20"/>
    <mergeCell ref="AD21:AE21"/>
    <mergeCell ref="AH21:AI21"/>
    <mergeCell ref="AD22:AE22"/>
    <mergeCell ref="AH22:AI22"/>
    <mergeCell ref="AD23:AE23"/>
    <mergeCell ref="AH23:AI23"/>
    <mergeCell ref="AH25:AI26"/>
    <mergeCell ref="AF28:AH28"/>
    <mergeCell ref="AF29:AH29"/>
    <mergeCell ref="AD30:AI33"/>
    <mergeCell ref="AD16:AE16"/>
    <mergeCell ref="AH16:AI16"/>
    <mergeCell ref="AD17:AE17"/>
    <mergeCell ref="AH17:AI17"/>
    <mergeCell ref="AD18:AE18"/>
    <mergeCell ref="AH18:AI18"/>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9:G9"/>
    <mergeCell ref="H9:AA9"/>
    <mergeCell ref="AD9:AE9"/>
    <mergeCell ref="AH9:AI9"/>
    <mergeCell ref="A10:G10"/>
    <mergeCell ref="H10:AA10"/>
    <mergeCell ref="AD10:AE10"/>
    <mergeCell ref="AH10:AI10"/>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s>
  <printOptions horizontalCentered="1"/>
  <pageMargins left="0.19685039370078741" right="0.19685039370078741" top="0.51181102362204722" bottom="0.51181102362204722" header="0.19685039370078741" footer="0.19685039370078741"/>
  <pageSetup scale="86" orientation="landscape" r:id="rId1"/>
  <headerFooter>
    <oddHeader>&amp;F</oddHeader>
    <oddFooter>&amp;L&amp;A&amp;C&amp;B Confidencial&amp;B&amp;RPágina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59C1-830B-434D-9746-145901B22E3B}">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67</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edit'!$E$30</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edit'!$F$30</f>
        <v>3</v>
      </c>
      <c r="AI10" s="344"/>
      <c r="AJ10" s="53"/>
      <c r="AK10" s="53"/>
      <c r="AL10" s="54"/>
    </row>
    <row r="11" spans="1:49" s="49" customFormat="1" ht="24.95" customHeight="1" x14ac:dyDescent="0.25">
      <c r="A11" s="285" t="s">
        <v>12</v>
      </c>
      <c r="B11" s="286"/>
      <c r="C11" s="286"/>
      <c r="D11" s="286"/>
      <c r="E11" s="286"/>
      <c r="F11" s="286"/>
      <c r="G11" s="286"/>
      <c r="H11" s="326" t="str">
        <f>+'[1]PARA INFORME edit'!$A$29</f>
        <v>2.1.4.3</v>
      </c>
      <c r="I11" s="327"/>
      <c r="J11" s="294" t="str">
        <f>+'[1]PARA INFORME edit'!$B$29</f>
        <v>Suministro, transporte, instalacion. Juego de ANILLO+CUELLO+TAPA PREFABRICADO, para camara de inspección  DN=1200mm</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edit'!$G$30</f>
        <v>3</v>
      </c>
      <c r="AI11" s="344"/>
      <c r="AJ11" s="53"/>
      <c r="AK11" s="53"/>
      <c r="AL11" s="54"/>
    </row>
    <row r="12" spans="1:49" s="49" customFormat="1" ht="24.95" customHeight="1" x14ac:dyDescent="0.25">
      <c r="A12" s="300" t="s">
        <v>13</v>
      </c>
      <c r="B12" s="301"/>
      <c r="C12" s="301"/>
      <c r="D12" s="301"/>
      <c r="E12" s="301"/>
      <c r="F12" s="301"/>
      <c r="G12" s="301"/>
      <c r="H12" s="302" t="str">
        <f>+'[1]PARA INFORME edit'!$C$29</f>
        <v>Juego</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edit'!$H$30</f>
        <v>3</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edit'!$I$30</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edit'!$J$30</f>
        <v>2</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edit'!$K$30</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edit'!$L$30</f>
        <v>2</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edit'!$M$30</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edit'!$N$30</f>
        <v>2</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edit'!$O$30</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edit'!$P$30</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edit'!$Q$30</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edit'!$R$30</f>
        <v>4</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edit'!$S$30</f>
        <v>5</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129"/>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30"/>
      <c r="AG25" s="130"/>
      <c r="AH25" s="130"/>
      <c r="AI25" s="130"/>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108" t="s">
        <v>15</v>
      </c>
      <c r="AG26" s="128"/>
      <c r="AH26" s="127"/>
      <c r="AI26" s="131">
        <f>SUM(AH9:AI23)</f>
        <v>37</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30</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25" t="s">
        <v>53</v>
      </c>
      <c r="AG28" s="325"/>
      <c r="AH28" s="325"/>
      <c r="AI28" s="133">
        <f>AI26-AI27</f>
        <v>7</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30"/>
      <c r="AF29" s="130"/>
      <c r="AG29" s="130"/>
      <c r="AH29" s="130"/>
      <c r="AI29" s="130"/>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3"/>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7</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N42:AO42"/>
    <mergeCell ref="B43:K43"/>
    <mergeCell ref="O43:Y43"/>
    <mergeCell ref="AI37:AI38"/>
    <mergeCell ref="B39:M39"/>
    <mergeCell ref="Q39:AA39"/>
    <mergeCell ref="AD40:AH41"/>
    <mergeCell ref="AI40:AI41"/>
    <mergeCell ref="O41:Z41"/>
    <mergeCell ref="B44:I44"/>
    <mergeCell ref="L44:S44"/>
    <mergeCell ref="U44:Z44"/>
    <mergeCell ref="AD16:AE16"/>
    <mergeCell ref="AH16:AI16"/>
    <mergeCell ref="AD17:AE17"/>
    <mergeCell ref="AH17:AI17"/>
    <mergeCell ref="AD18:AE18"/>
    <mergeCell ref="AH18:AI18"/>
    <mergeCell ref="AD19:AE19"/>
    <mergeCell ref="B42:M42"/>
    <mergeCell ref="O42:Z42"/>
    <mergeCell ref="AD42:AH42"/>
    <mergeCell ref="AH19:AI19"/>
    <mergeCell ref="AD20:AE20"/>
    <mergeCell ref="AH20:AI20"/>
    <mergeCell ref="AF28:AH28"/>
    <mergeCell ref="AD30:AI33"/>
    <mergeCell ref="AD23:AE23"/>
    <mergeCell ref="AH23:AI23"/>
    <mergeCell ref="AD21:AE21"/>
    <mergeCell ref="AH21:AI21"/>
    <mergeCell ref="AD22:AE22"/>
    <mergeCell ref="AH22:AI22"/>
    <mergeCell ref="AF27:AH27"/>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245DD-D0D8-49F0-8EB7-1659D559F90D}">
  <sheetPr>
    <tabColor rgb="FF92D050"/>
    <pageSetUpPr fitToPage="1"/>
  </sheetPr>
  <dimension ref="A1:AW44"/>
  <sheetViews>
    <sheetView zoomScale="95" zoomScaleNormal="95" zoomScaleSheetLayoutView="95" workbookViewId="0">
      <selection activeCell="AA16" sqref="AA16"/>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0" width="12.42578125" style="1" customWidth="1"/>
    <col min="31" max="31" width="13.28515625" style="1" customWidth="1"/>
    <col min="32" max="32" width="9" style="1" customWidth="1"/>
    <col min="33" max="33" width="12.42578125" style="1" customWidth="1"/>
    <col min="34" max="34" width="7.42578125" style="1" customWidth="1"/>
    <col min="35" max="35" width="9.28515625" style="1" customWidth="1"/>
    <col min="36" max="36" width="3.42578125" style="1" hidden="1" customWidth="1"/>
    <col min="37" max="37" width="4.7109375" style="1" hidden="1" customWidth="1"/>
    <col min="38" max="38" width="1.5703125" style="1" customWidth="1"/>
    <col min="39"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9</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c r="AE9" s="347"/>
      <c r="AF9" s="80"/>
      <c r="AG9" s="81"/>
      <c r="AH9" s="348"/>
      <c r="AI9" s="349"/>
      <c r="AJ9" s="53"/>
      <c r="AK9" s="53"/>
      <c r="AL9" s="54"/>
    </row>
    <row r="10" spans="1:49" s="49" customFormat="1" ht="12" customHeight="1"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
        <v>105</v>
      </c>
      <c r="AE10" s="342"/>
      <c r="AF10" s="173">
        <v>44000</v>
      </c>
      <c r="AG10" s="57" t="s">
        <v>93</v>
      </c>
      <c r="AH10" s="343">
        <f>AF10</f>
        <v>44000</v>
      </c>
      <c r="AI10" s="344"/>
      <c r="AJ10" s="53"/>
      <c r="AK10" s="53"/>
      <c r="AL10" s="54"/>
    </row>
    <row r="11" spans="1:49" s="49" customFormat="1" ht="23.25" customHeight="1" x14ac:dyDescent="0.25">
      <c r="A11" s="285" t="s">
        <v>12</v>
      </c>
      <c r="B11" s="286"/>
      <c r="C11" s="286"/>
      <c r="D11" s="286"/>
      <c r="E11" s="286"/>
      <c r="F11" s="286"/>
      <c r="G11" s="286"/>
      <c r="H11" s="326" t="s">
        <v>120</v>
      </c>
      <c r="I11" s="327"/>
      <c r="J11" s="294" t="s">
        <v>119</v>
      </c>
      <c r="K11" s="295"/>
      <c r="L11" s="295"/>
      <c r="M11" s="295"/>
      <c r="N11" s="295"/>
      <c r="O11" s="295"/>
      <c r="P11" s="295"/>
      <c r="Q11" s="295"/>
      <c r="R11" s="295"/>
      <c r="S11" s="295"/>
      <c r="T11" s="295"/>
      <c r="U11" s="295"/>
      <c r="V11" s="295"/>
      <c r="W11" s="295"/>
      <c r="X11" s="295"/>
      <c r="Y11" s="295"/>
      <c r="Z11" s="295"/>
      <c r="AA11" s="296"/>
      <c r="AB11" s="42"/>
      <c r="AC11" s="55"/>
      <c r="AD11" s="341" t="s">
        <v>121</v>
      </c>
      <c r="AE11" s="342"/>
      <c r="AF11" s="174">
        <v>62099.96</v>
      </c>
      <c r="AG11" s="57" t="s">
        <v>93</v>
      </c>
      <c r="AH11" s="343"/>
      <c r="AI11" s="344"/>
      <c r="AJ11" s="53"/>
      <c r="AK11" s="53"/>
      <c r="AL11" s="54"/>
    </row>
    <row r="12" spans="1:49" s="49" customFormat="1" ht="21" customHeight="1" x14ac:dyDescent="0.25">
      <c r="A12" s="300" t="s">
        <v>13</v>
      </c>
      <c r="B12" s="301"/>
      <c r="C12" s="301"/>
      <c r="D12" s="301"/>
      <c r="E12" s="301"/>
      <c r="F12" s="301"/>
      <c r="G12" s="301"/>
      <c r="H12" s="302" t="s">
        <v>88</v>
      </c>
      <c r="I12" s="303"/>
      <c r="J12" s="297"/>
      <c r="K12" s="298"/>
      <c r="L12" s="298"/>
      <c r="M12" s="298"/>
      <c r="N12" s="298"/>
      <c r="O12" s="298"/>
      <c r="P12" s="298"/>
      <c r="Q12" s="298"/>
      <c r="R12" s="298"/>
      <c r="S12" s="298"/>
      <c r="T12" s="298"/>
      <c r="U12" s="298"/>
      <c r="V12" s="298"/>
      <c r="W12" s="298"/>
      <c r="X12" s="298"/>
      <c r="Y12" s="298"/>
      <c r="Z12" s="298"/>
      <c r="AA12" s="299"/>
      <c r="AB12" s="42"/>
      <c r="AC12" s="55"/>
      <c r="AD12" s="341" t="s">
        <v>122</v>
      </c>
      <c r="AE12" s="342"/>
      <c r="AF12" s="173">
        <v>44734.58</v>
      </c>
      <c r="AG12" s="245" t="s">
        <v>180</v>
      </c>
      <c r="AH12" s="343"/>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
        <v>123</v>
      </c>
      <c r="AE13" s="342"/>
      <c r="AF13" s="173">
        <f>AF11-AF12</f>
        <v>17365.379999999997</v>
      </c>
      <c r="AG13" s="57" t="s">
        <v>93</v>
      </c>
      <c r="AH13" s="343"/>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c r="AE14" s="342"/>
      <c r="AF14" s="56"/>
      <c r="AG14" s="58"/>
      <c r="AH14" s="343"/>
      <c r="AI14" s="344"/>
      <c r="AJ14" s="72"/>
      <c r="AK14" s="72"/>
      <c r="AL14" s="60"/>
      <c r="AP14" s="49"/>
      <c r="AQ14" s="49"/>
      <c r="AR14" s="49"/>
      <c r="AS14" s="49"/>
      <c r="AT14" s="49"/>
      <c r="AU14" s="49"/>
      <c r="AV14" s="49"/>
      <c r="AW14" s="49"/>
    </row>
    <row r="15" spans="1:49" s="62" customFormat="1" ht="26.25" customHeight="1"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
        <v>181</v>
      </c>
      <c r="AE15" s="448"/>
      <c r="AF15" s="444">
        <v>2039.99</v>
      </c>
      <c r="AG15" s="446" t="s">
        <v>93</v>
      </c>
      <c r="AH15" s="343"/>
      <c r="AI15" s="344"/>
      <c r="AJ15" s="72"/>
      <c r="AK15" s="72"/>
      <c r="AL15" s="60"/>
      <c r="AP15" s="49"/>
      <c r="AQ15" s="49"/>
      <c r="AR15" s="49"/>
      <c r="AS15" s="49"/>
      <c r="AT15" s="49"/>
      <c r="AU15" s="49"/>
      <c r="AV15" s="49"/>
      <c r="AW15" s="49"/>
    </row>
    <row r="16" spans="1:49" ht="36"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
        <v>124</v>
      </c>
      <c r="AE16" s="342"/>
      <c r="AF16" s="445"/>
      <c r="AG16" s="447"/>
      <c r="AH16" s="343"/>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
        <v>125</v>
      </c>
      <c r="AE17" s="342"/>
      <c r="AF17" s="174">
        <f>AF13-AF15</f>
        <v>15325.389999999998</v>
      </c>
      <c r="AG17" s="246" t="s">
        <v>93</v>
      </c>
      <c r="AH17" s="442">
        <f>AF17</f>
        <v>15325.389999999998</v>
      </c>
      <c r="AI17" s="443"/>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c r="AE18" s="342"/>
      <c r="AF18" s="56"/>
      <c r="AG18" s="246"/>
      <c r="AH18" s="343"/>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c r="AE19" s="342"/>
      <c r="AF19" s="173">
        <f>AF12+AF17</f>
        <v>60059.97</v>
      </c>
      <c r="AG19" s="246" t="s">
        <v>93</v>
      </c>
      <c r="AH19" s="343"/>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c r="AE20" s="342"/>
      <c r="AF20" s="174"/>
      <c r="AG20" s="58"/>
      <c r="AH20" s="343"/>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c r="AE21" s="342"/>
      <c r="AF21" s="174"/>
      <c r="AG21" s="58"/>
      <c r="AH21" s="343"/>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c r="AE22" s="342"/>
      <c r="AF22" s="174"/>
      <c r="AG22" s="58"/>
      <c r="AH22" s="343"/>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c r="AE23" s="338"/>
      <c r="AF23" s="69"/>
      <c r="AG23" s="70"/>
      <c r="AH23" s="339"/>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73"/>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73"/>
      <c r="AE25" s="73"/>
      <c r="AF25" s="73"/>
      <c r="AG25" s="73"/>
      <c r="AH25" s="361" t="s">
        <v>126</v>
      </c>
      <c r="AI25" s="361"/>
      <c r="AJ25" s="2"/>
      <c r="AK25" s="2"/>
      <c r="AL25" s="17"/>
      <c r="AO25" s="18"/>
      <c r="AP25" s="3"/>
      <c r="AQ25" s="3"/>
      <c r="AR25" s="3"/>
      <c r="AS25" s="3"/>
      <c r="AT25" s="3"/>
      <c r="AU25" s="3"/>
      <c r="AV25" s="3"/>
      <c r="AW25" s="3"/>
    </row>
    <row r="26" spans="1:49" ht="12.75" customHeight="1" thickBot="1" x14ac:dyDescent="0.3">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83"/>
      <c r="AH26" s="364"/>
      <c r="AI26" s="364"/>
      <c r="AJ26" s="2"/>
      <c r="AK26" s="2"/>
      <c r="AL26" s="17"/>
      <c r="AO26" s="18"/>
      <c r="AP26" s="3"/>
      <c r="AQ26" s="3"/>
      <c r="AR26" s="3"/>
      <c r="AS26" s="3"/>
      <c r="AT26" s="3"/>
      <c r="AU26" s="3"/>
      <c r="AV26" s="3"/>
      <c r="AW26" s="3"/>
    </row>
    <row r="27" spans="1:49" ht="12.75" customHeight="1" thickBot="1" x14ac:dyDescent="0.3">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58"/>
      <c r="AF27" s="159" t="s">
        <v>15</v>
      </c>
      <c r="AG27" s="160"/>
      <c r="AH27" s="161"/>
      <c r="AI27" s="163">
        <f>AH17</f>
        <v>15325.389999999998</v>
      </c>
      <c r="AJ27" s="2"/>
      <c r="AK27" s="2"/>
      <c r="AL27" s="17"/>
      <c r="AO27" s="18"/>
      <c r="AP27" s="3"/>
      <c r="AQ27" s="3"/>
      <c r="AR27" s="3"/>
      <c r="AS27" s="3"/>
      <c r="AT27" s="3"/>
      <c r="AU27" s="3"/>
      <c r="AV27" s="3"/>
      <c r="AW27" s="3"/>
    </row>
    <row r="28" spans="1:49" ht="12.75" customHeight="1" thickBot="1" x14ac:dyDescent="0.3">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63"/>
      <c r="AG28" s="363"/>
      <c r="AH28" s="363"/>
      <c r="AI28" s="132"/>
      <c r="AJ28" s="2"/>
      <c r="AK28" s="2"/>
      <c r="AL28" s="17"/>
      <c r="AO28" s="18"/>
      <c r="AP28" s="3"/>
      <c r="AQ28" s="3"/>
      <c r="AR28" s="3"/>
      <c r="AS28" s="3"/>
      <c r="AT28" s="3"/>
      <c r="AU28" s="3"/>
      <c r="AV28" s="3"/>
      <c r="AW28" s="3"/>
    </row>
    <row r="29" spans="1:49" ht="12.75" customHeight="1" thickBot="1" x14ac:dyDescent="0.3">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58"/>
      <c r="AF29" s="363" t="s">
        <v>81</v>
      </c>
      <c r="AG29" s="363"/>
      <c r="AH29" s="363"/>
      <c r="AI29" s="163">
        <f>AI27-AI28</f>
        <v>15325.389999999998</v>
      </c>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2"/>
      <c r="AF30" s="322"/>
      <c r="AG30" s="322"/>
      <c r="AH30" s="322"/>
      <c r="AI30" s="322"/>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2"/>
      <c r="AE31" s="322"/>
      <c r="AF31" s="322"/>
      <c r="AG31" s="322"/>
      <c r="AH31" s="322"/>
      <c r="AI31" s="322"/>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2"/>
      <c r="AE32" s="322"/>
      <c r="AF32" s="322"/>
      <c r="AG32" s="322"/>
      <c r="AH32" s="322"/>
      <c r="AI32" s="322"/>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2"/>
      <c r="AE33" s="322"/>
      <c r="AF33" s="322"/>
      <c r="AG33" s="322"/>
      <c r="AH33" s="322"/>
      <c r="AI33" s="322"/>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AI29</f>
        <v>15325.389999999998</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7">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3:AE13"/>
    <mergeCell ref="AH13:AI13"/>
    <mergeCell ref="A14:AA14"/>
    <mergeCell ref="AD14:AE14"/>
    <mergeCell ref="AH14:AI14"/>
    <mergeCell ref="A11:G11"/>
    <mergeCell ref="H11:I11"/>
    <mergeCell ref="J11:AA12"/>
    <mergeCell ref="AH11:AI11"/>
    <mergeCell ref="A12:G12"/>
    <mergeCell ref="H12:I12"/>
    <mergeCell ref="AD11:AE11"/>
    <mergeCell ref="AH12:AI12"/>
    <mergeCell ref="AD12:AE12"/>
    <mergeCell ref="AD16:AE16"/>
    <mergeCell ref="AH16:AI16"/>
    <mergeCell ref="AD17:AE17"/>
    <mergeCell ref="AH17:AI17"/>
    <mergeCell ref="AD18:AE18"/>
    <mergeCell ref="AH18:AI18"/>
    <mergeCell ref="AF15:AF16"/>
    <mergeCell ref="AG15:AG16"/>
    <mergeCell ref="AD15:AE15"/>
    <mergeCell ref="AH15:AI15"/>
    <mergeCell ref="AF28:AH28"/>
    <mergeCell ref="AD19:AE19"/>
    <mergeCell ref="AH19:AI19"/>
    <mergeCell ref="AD20:AE20"/>
    <mergeCell ref="AH20:AI20"/>
    <mergeCell ref="AD21:AE21"/>
    <mergeCell ref="AH21:AI21"/>
    <mergeCell ref="AD22:AE22"/>
    <mergeCell ref="AH22:AI22"/>
    <mergeCell ref="AD23:AE23"/>
    <mergeCell ref="AH23:AI23"/>
    <mergeCell ref="AH25:AI26"/>
    <mergeCell ref="AD42:AH42"/>
    <mergeCell ref="AN42:AO42"/>
    <mergeCell ref="B43:K43"/>
    <mergeCell ref="O43:Y43"/>
    <mergeCell ref="AF29:AH29"/>
    <mergeCell ref="AD30:AI33"/>
    <mergeCell ref="AI37:AI38"/>
    <mergeCell ref="B39:M39"/>
    <mergeCell ref="Q39:AA39"/>
    <mergeCell ref="AD40:AH41"/>
    <mergeCell ref="AI40:AI41"/>
    <mergeCell ref="O41:Z41"/>
    <mergeCell ref="B44:I44"/>
    <mergeCell ref="L44:S44"/>
    <mergeCell ref="U44:Z44"/>
    <mergeCell ref="B42:M42"/>
    <mergeCell ref="O42:Z42"/>
  </mergeCells>
  <printOptions horizontalCentered="1"/>
  <pageMargins left="0.19685039370078741" right="0.19685039370078741" top="0.51181102362204722" bottom="0.51181102362204722" header="0.19685039370078741" footer="0.19685039370078741"/>
  <pageSetup scale="86" orientation="landscape" r:id="rId1"/>
  <headerFooter>
    <oddHeader>&amp;F</oddHeader>
    <oddFooter>&amp;L&amp;A&amp;C&amp;B Confidencial&amp;B&amp;RPágina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1B6F-963C-463A-B212-92D1A0B3334F}">
  <dimension ref="A1"/>
  <sheetViews>
    <sheetView workbookViewId="0"/>
  </sheetViews>
  <sheetFormatPr baseColWidth="10"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4C0B9-C072-46F7-B63F-FCD4A578508C}">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67</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edit'!$E$30</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edit'!$F$30</f>
        <v>3</v>
      </c>
      <c r="AI10" s="344"/>
      <c r="AJ10" s="53"/>
      <c r="AK10" s="53"/>
      <c r="AL10" s="54"/>
    </row>
    <row r="11" spans="1:49" s="49" customFormat="1" ht="24.95" customHeight="1" x14ac:dyDescent="0.25">
      <c r="A11" s="285" t="s">
        <v>12</v>
      </c>
      <c r="B11" s="286"/>
      <c r="C11" s="286"/>
      <c r="D11" s="286"/>
      <c r="E11" s="286"/>
      <c r="F11" s="286"/>
      <c r="G11" s="286"/>
      <c r="H11" s="326" t="str">
        <f>+'[1]PARA INFORME edit'!$A$31</f>
        <v>2.1.4.4</v>
      </c>
      <c r="I11" s="327"/>
      <c r="J11" s="294" t="str">
        <f>+'[1]PARA INFORME edit'!$B$31</f>
        <v>Suministro, transporte, instalacion. CONO-PREFABRICADO, para camara de inspección  DN=1200mm</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edit'!$G$30</f>
        <v>3</v>
      </c>
      <c r="AI11" s="344"/>
      <c r="AJ11" s="53"/>
      <c r="AK11" s="53"/>
      <c r="AL11" s="54"/>
    </row>
    <row r="12" spans="1:49" s="49" customFormat="1" ht="24.95" customHeight="1" x14ac:dyDescent="0.25">
      <c r="A12" s="300" t="s">
        <v>13</v>
      </c>
      <c r="B12" s="301"/>
      <c r="C12" s="301"/>
      <c r="D12" s="301"/>
      <c r="E12" s="301"/>
      <c r="F12" s="301"/>
      <c r="G12" s="301"/>
      <c r="H12" s="302" t="str">
        <f>+'[1]PARA INFORME edit'!$C$31</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edit'!$H$30</f>
        <v>3</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edit'!$I$30</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edit'!$J$30</f>
        <v>2</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edit'!$K$30</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edit'!$L$30</f>
        <v>2</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edit'!$M$30</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edit'!$N$30</f>
        <v>2</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edit'!$O$30</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edit'!$P$30</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edit'!$Q$30</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edit'!$R$30</f>
        <v>4</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edit'!$S$30</f>
        <v>5</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129"/>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30"/>
      <c r="AG25" s="130"/>
      <c r="AH25" s="130"/>
      <c r="AI25" s="130"/>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108" t="s">
        <v>15</v>
      </c>
      <c r="AG26" s="128"/>
      <c r="AH26" s="127"/>
      <c r="AI26" s="131">
        <f>SUM(AH9:AI23)</f>
        <v>37</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30</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25" t="s">
        <v>53</v>
      </c>
      <c r="AG28" s="325"/>
      <c r="AH28" s="325"/>
      <c r="AI28" s="133">
        <f>AI26-AI27</f>
        <v>7</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30"/>
      <c r="AF29" s="130"/>
      <c r="AG29" s="130"/>
      <c r="AH29" s="130"/>
      <c r="AI29" s="130"/>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3"/>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7</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7:AH27"/>
    <mergeCell ref="AF28:AH28"/>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B97E8-6961-4693-BD5A-756CCA793E89}">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67</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edit'!$E$30</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edit'!$F$30</f>
        <v>3</v>
      </c>
      <c r="AI10" s="344"/>
      <c r="AJ10" s="53"/>
      <c r="AK10" s="53"/>
      <c r="AL10" s="54"/>
    </row>
    <row r="11" spans="1:49" s="49" customFormat="1" ht="24.95" customHeight="1" x14ac:dyDescent="0.25">
      <c r="A11" s="285" t="s">
        <v>12</v>
      </c>
      <c r="B11" s="286"/>
      <c r="C11" s="286"/>
      <c r="D11" s="286"/>
      <c r="E11" s="286"/>
      <c r="F11" s="286"/>
      <c r="G11" s="286"/>
      <c r="H11" s="326" t="str">
        <f>+'[1]PARA INFORME edit'!$A$32</f>
        <v>2.1.4.5</v>
      </c>
      <c r="I11" s="327"/>
      <c r="J11" s="294" t="str">
        <f>+'[1]PARA INFORME edit'!$B$32</f>
        <v>Suministro, transporte, instalacion. CILINDRO-PREFABRICADO, para camara de inspección  DN=1200mm - H=1.0m</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edit'!$G$30</f>
        <v>3</v>
      </c>
      <c r="AI11" s="344"/>
      <c r="AJ11" s="53"/>
      <c r="AK11" s="53"/>
      <c r="AL11" s="54"/>
    </row>
    <row r="12" spans="1:49" s="49" customFormat="1" ht="24.95" customHeight="1" x14ac:dyDescent="0.25">
      <c r="A12" s="300" t="s">
        <v>13</v>
      </c>
      <c r="B12" s="301"/>
      <c r="C12" s="301"/>
      <c r="D12" s="301"/>
      <c r="E12" s="301"/>
      <c r="F12" s="301"/>
      <c r="G12" s="301"/>
      <c r="H12" s="302" t="str">
        <f>+'[1]PARA INFORME edit'!$C$32</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edit'!$H$30</f>
        <v>3</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edit'!$I$30</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edit'!$J$30</f>
        <v>2</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edit'!$K$30</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edit'!$L$30</f>
        <v>2</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edit'!$M$30</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edit'!$N$30</f>
        <v>2</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edit'!$O$30</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edit'!$P$30</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edit'!$Q$30</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edit'!$R$30</f>
        <v>4</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edit'!$S$30</f>
        <v>5</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129"/>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30"/>
      <c r="AG25" s="130"/>
      <c r="AH25" s="130"/>
      <c r="AI25" s="130"/>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108" t="s">
        <v>15</v>
      </c>
      <c r="AG26" s="128"/>
      <c r="AH26" s="127"/>
      <c r="AI26" s="131">
        <f>SUM(AH9:AI23)</f>
        <v>37</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30</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25" t="s">
        <v>53</v>
      </c>
      <c r="AG28" s="325"/>
      <c r="AH28" s="325"/>
      <c r="AI28" s="133">
        <f>AI26-AI27</f>
        <v>7</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30"/>
      <c r="AF29" s="130"/>
      <c r="AG29" s="130"/>
      <c r="AH29" s="130"/>
      <c r="AI29" s="130"/>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3"/>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7</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7:AH27"/>
    <mergeCell ref="AF28:AH28"/>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1C1F-C566-4C52-A567-A857A8D4661C}">
  <sheetPr>
    <tabColor rgb="FFFFC000"/>
    <pageSetUpPr fitToPage="1"/>
  </sheetPr>
  <dimension ref="A1:AW44"/>
  <sheetViews>
    <sheetView topLeftCell="A8" zoomScale="95" zoomScaleNormal="95" zoomScaleSheetLayoutView="95" workbookViewId="0">
      <selection activeCell="H10" sqref="H10:AA10"/>
    </sheetView>
  </sheetViews>
  <sheetFormatPr baseColWidth="10" defaultColWidth="5.28515625" defaultRowHeight="11.25" x14ac:dyDescent="0.25"/>
  <cols>
    <col min="1" max="7" width="2.7109375" style="1" customWidth="1"/>
    <col min="8" max="9" width="3.7109375" style="1" customWidth="1"/>
    <col min="10" max="27" width="2.7109375" style="1" customWidth="1"/>
    <col min="28" max="28" width="1" style="1" customWidth="1"/>
    <col min="29" max="29" width="2.85546875" style="1" customWidth="1"/>
    <col min="30" max="31" width="8" style="1" bestFit="1" customWidth="1"/>
    <col min="32" max="32" width="7.85546875" style="1" customWidth="1"/>
    <col min="33" max="33" width="15.7109375" style="1" bestFit="1" customWidth="1"/>
    <col min="34" max="34" width="8.140625" style="1" bestFit="1" customWidth="1"/>
    <col min="35" max="35" width="8.85546875" style="1" customWidth="1"/>
    <col min="36" max="36" width="3.42578125" style="1" hidden="1" customWidth="1"/>
    <col min="37" max="37" width="4.7109375" style="1" hidden="1" customWidth="1"/>
    <col min="38" max="39" width="5.28515625" style="1"/>
    <col min="40" max="40" width="6.5703125" style="1" bestFit="1" customWidth="1"/>
    <col min="41" max="41" width="5.28515625" style="1"/>
    <col min="42" max="42" width="6.42578125" style="1" bestFit="1" customWidth="1"/>
    <col min="43" max="16384" width="5.28515625" style="1"/>
  </cols>
  <sheetData>
    <row r="1" spans="1:49" ht="30" customHeight="1"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49" ht="30" customHeight="1" x14ac:dyDescent="0.25">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49" ht="16.5" customHeight="1" x14ac:dyDescent="0.25">
      <c r="A3" s="311"/>
      <c r="B3" s="311"/>
      <c r="C3" s="311"/>
      <c r="D3" s="311"/>
      <c r="E3" s="311"/>
      <c r="F3" s="312" t="s">
        <v>0</v>
      </c>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3" t="s">
        <v>1</v>
      </c>
      <c r="AG3" s="313"/>
      <c r="AH3" s="313" t="s">
        <v>2</v>
      </c>
      <c r="AI3" s="313"/>
      <c r="AJ3" s="313"/>
      <c r="AK3" s="313"/>
      <c r="AL3" s="313"/>
    </row>
    <row r="4" spans="1:49"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row>
    <row r="5" spans="1:49" s="49" customFormat="1" ht="12.75" customHeight="1" x14ac:dyDescent="0.25">
      <c r="A5" s="314" t="s">
        <v>3</v>
      </c>
      <c r="B5" s="315"/>
      <c r="C5" s="315"/>
      <c r="D5" s="315"/>
      <c r="E5" s="315"/>
      <c r="F5" s="315"/>
      <c r="G5" s="315"/>
      <c r="H5" s="316" t="s">
        <v>16</v>
      </c>
      <c r="I5" s="317"/>
      <c r="J5" s="317"/>
      <c r="K5" s="317"/>
      <c r="L5" s="317"/>
      <c r="M5" s="317"/>
      <c r="N5" s="317"/>
      <c r="O5" s="317"/>
      <c r="P5" s="317"/>
      <c r="Q5" s="317"/>
      <c r="R5" s="317"/>
      <c r="S5" s="317"/>
      <c r="T5" s="317"/>
      <c r="U5" s="317"/>
      <c r="V5" s="317"/>
      <c r="W5" s="317"/>
      <c r="X5" s="317"/>
      <c r="Y5" s="317"/>
      <c r="Z5" s="317"/>
      <c r="AA5" s="318"/>
      <c r="AB5" s="42"/>
      <c r="AC5" s="43"/>
      <c r="AD5" s="44"/>
      <c r="AE5" s="45"/>
      <c r="AF5" s="45"/>
      <c r="AG5" s="46"/>
      <c r="AH5" s="46"/>
      <c r="AI5" s="46"/>
      <c r="AJ5" s="47"/>
      <c r="AK5" s="47"/>
      <c r="AL5" s="48"/>
    </row>
    <row r="6" spans="1:49" s="49" customFormat="1" ht="12.75" customHeight="1" x14ac:dyDescent="0.25">
      <c r="A6" s="285" t="s">
        <v>4</v>
      </c>
      <c r="B6" s="286"/>
      <c r="C6" s="286"/>
      <c r="D6" s="286"/>
      <c r="E6" s="286"/>
      <c r="F6" s="286"/>
      <c r="G6" s="286"/>
      <c r="H6" s="287" t="s">
        <v>17</v>
      </c>
      <c r="I6" s="287"/>
      <c r="J6" s="287"/>
      <c r="K6" s="287"/>
      <c r="L6" s="287"/>
      <c r="M6" s="287"/>
      <c r="N6" s="287"/>
      <c r="O6" s="287"/>
      <c r="P6" s="287"/>
      <c r="Q6" s="287"/>
      <c r="R6" s="287"/>
      <c r="S6" s="287"/>
      <c r="T6" s="287"/>
      <c r="U6" s="287"/>
      <c r="V6" s="287"/>
      <c r="W6" s="287"/>
      <c r="X6" s="287"/>
      <c r="Y6" s="287"/>
      <c r="Z6" s="287"/>
      <c r="AA6" s="288"/>
      <c r="AB6" s="42"/>
      <c r="AC6" s="50"/>
      <c r="AD6" s="42"/>
      <c r="AE6" s="42"/>
      <c r="AF6" s="42"/>
      <c r="AG6" s="42"/>
      <c r="AH6" s="42"/>
      <c r="AI6" s="42"/>
      <c r="AJ6" s="42"/>
      <c r="AK6" s="42"/>
      <c r="AL6" s="51"/>
    </row>
    <row r="7" spans="1:49" s="49" customFormat="1" ht="12.75" customHeight="1" x14ac:dyDescent="0.25">
      <c r="A7" s="285" t="s">
        <v>5</v>
      </c>
      <c r="B7" s="286"/>
      <c r="C7" s="286"/>
      <c r="D7" s="286"/>
      <c r="E7" s="286"/>
      <c r="F7" s="286"/>
      <c r="G7" s="286"/>
      <c r="H7" s="287" t="s">
        <v>18</v>
      </c>
      <c r="I7" s="287"/>
      <c r="J7" s="287"/>
      <c r="K7" s="287"/>
      <c r="L7" s="287"/>
      <c r="M7" s="287"/>
      <c r="N7" s="287"/>
      <c r="O7" s="287"/>
      <c r="P7" s="287"/>
      <c r="Q7" s="287"/>
      <c r="R7" s="287"/>
      <c r="S7" s="287"/>
      <c r="T7" s="287"/>
      <c r="U7" s="287"/>
      <c r="V7" s="287"/>
      <c r="W7" s="287"/>
      <c r="X7" s="287"/>
      <c r="Y7" s="287"/>
      <c r="Z7" s="287"/>
      <c r="AA7" s="288"/>
      <c r="AB7" s="42"/>
      <c r="AC7" s="319" t="s">
        <v>6</v>
      </c>
      <c r="AD7" s="320"/>
      <c r="AE7" s="320"/>
      <c r="AF7" s="320"/>
      <c r="AG7" s="320"/>
      <c r="AH7" s="320"/>
      <c r="AI7" s="320"/>
      <c r="AJ7" s="320"/>
      <c r="AK7" s="320"/>
      <c r="AL7" s="321"/>
    </row>
    <row r="8" spans="1:49" s="49" customFormat="1" ht="50.1" customHeight="1" x14ac:dyDescent="0.25">
      <c r="A8" s="285" t="s">
        <v>7</v>
      </c>
      <c r="B8" s="286"/>
      <c r="C8" s="286"/>
      <c r="D8" s="286"/>
      <c r="E8" s="286"/>
      <c r="F8" s="286"/>
      <c r="G8" s="286"/>
      <c r="H8" s="304" t="s">
        <v>19</v>
      </c>
      <c r="I8" s="305"/>
      <c r="J8" s="305"/>
      <c r="K8" s="305"/>
      <c r="L8" s="305"/>
      <c r="M8" s="305"/>
      <c r="N8" s="305"/>
      <c r="O8" s="305"/>
      <c r="P8" s="305"/>
      <c r="Q8" s="305"/>
      <c r="R8" s="305"/>
      <c r="S8" s="305"/>
      <c r="T8" s="305"/>
      <c r="U8" s="305"/>
      <c r="V8" s="305"/>
      <c r="W8" s="305"/>
      <c r="X8" s="305"/>
      <c r="Y8" s="305"/>
      <c r="Z8" s="305"/>
      <c r="AA8" s="306"/>
      <c r="AB8" s="42"/>
      <c r="AC8" s="52"/>
      <c r="AD8" s="307" t="s">
        <v>8</v>
      </c>
      <c r="AE8" s="308"/>
      <c r="AF8" s="78" t="s">
        <v>21</v>
      </c>
      <c r="AG8" s="79" t="s">
        <v>22</v>
      </c>
      <c r="AH8" s="309" t="s">
        <v>67</v>
      </c>
      <c r="AI8" s="310"/>
      <c r="AJ8" s="53"/>
      <c r="AK8" s="53"/>
      <c r="AL8" s="54"/>
    </row>
    <row r="9" spans="1:49" s="49" customFormat="1" ht="12" x14ac:dyDescent="0.25">
      <c r="A9" s="285" t="s">
        <v>10</v>
      </c>
      <c r="B9" s="286"/>
      <c r="C9" s="286"/>
      <c r="D9" s="286"/>
      <c r="E9" s="286"/>
      <c r="F9" s="286"/>
      <c r="G9" s="286"/>
      <c r="H9" s="287" t="s">
        <v>20</v>
      </c>
      <c r="I9" s="287"/>
      <c r="J9" s="287"/>
      <c r="K9" s="287"/>
      <c r="L9" s="287"/>
      <c r="M9" s="287"/>
      <c r="N9" s="287"/>
      <c r="O9" s="287"/>
      <c r="P9" s="287"/>
      <c r="Q9" s="287"/>
      <c r="R9" s="287"/>
      <c r="S9" s="287"/>
      <c r="T9" s="287"/>
      <c r="U9" s="287"/>
      <c r="V9" s="287"/>
      <c r="W9" s="287"/>
      <c r="X9" s="287"/>
      <c r="Y9" s="287"/>
      <c r="Z9" s="287"/>
      <c r="AA9" s="288"/>
      <c r="AB9" s="42"/>
      <c r="AC9" s="55"/>
      <c r="AD9" s="346" t="str">
        <f>+'[1]PARA INFORME edit'!$E$29</f>
        <v>diag</v>
      </c>
      <c r="AE9" s="347"/>
      <c r="AF9" s="80"/>
      <c r="AG9" s="81"/>
      <c r="AH9" s="348">
        <f>+'[1]PARA INFORME edit'!$E$30</f>
        <v>0</v>
      </c>
      <c r="AI9" s="349"/>
      <c r="AJ9" s="53"/>
      <c r="AK9" s="53"/>
      <c r="AL9" s="54"/>
    </row>
    <row r="10" spans="1:49" s="49" customFormat="1" ht="12" x14ac:dyDescent="0.25">
      <c r="A10" s="285" t="s">
        <v>11</v>
      </c>
      <c r="B10" s="286"/>
      <c r="C10" s="286"/>
      <c r="D10" s="286"/>
      <c r="E10" s="286"/>
      <c r="F10" s="286"/>
      <c r="G10" s="286"/>
      <c r="H10" s="289">
        <v>45475</v>
      </c>
      <c r="I10" s="290"/>
      <c r="J10" s="290"/>
      <c r="K10" s="290"/>
      <c r="L10" s="290"/>
      <c r="M10" s="290"/>
      <c r="N10" s="290"/>
      <c r="O10" s="290"/>
      <c r="P10" s="290"/>
      <c r="Q10" s="290"/>
      <c r="R10" s="290"/>
      <c r="S10" s="290"/>
      <c r="T10" s="290"/>
      <c r="U10" s="290"/>
      <c r="V10" s="290"/>
      <c r="W10" s="290"/>
      <c r="X10" s="290"/>
      <c r="Y10" s="290"/>
      <c r="Z10" s="290"/>
      <c r="AA10" s="291"/>
      <c r="AB10" s="42"/>
      <c r="AC10" s="55"/>
      <c r="AD10" s="341" t="str">
        <f>+'[1]PARA INFORME edit'!$F$29</f>
        <v>manz1</v>
      </c>
      <c r="AE10" s="342"/>
      <c r="AF10" s="56"/>
      <c r="AG10" s="57"/>
      <c r="AH10" s="343">
        <f>+'[1]PARA INFORME edit'!$F$30</f>
        <v>3</v>
      </c>
      <c r="AI10" s="344"/>
      <c r="AJ10" s="53"/>
      <c r="AK10" s="53"/>
      <c r="AL10" s="54"/>
    </row>
    <row r="11" spans="1:49" s="49" customFormat="1" ht="24.95" customHeight="1" x14ac:dyDescent="0.25">
      <c r="A11" s="285" t="s">
        <v>12</v>
      </c>
      <c r="B11" s="286"/>
      <c r="C11" s="286"/>
      <c r="D11" s="286"/>
      <c r="E11" s="286"/>
      <c r="F11" s="286"/>
      <c r="G11" s="286"/>
      <c r="H11" s="326" t="str">
        <f>+'[1]PARA INFORME edit'!$A$35</f>
        <v>2.1.4.7</v>
      </c>
      <c r="I11" s="327"/>
      <c r="J11" s="294" t="str">
        <f>+'[1]PARA INFORME edit'!$B$35</f>
        <v xml:space="preserve">Suministro, transporte, instalacion. BASE-PREFABRICADA, para camara de inspección </v>
      </c>
      <c r="K11" s="295"/>
      <c r="L11" s="295"/>
      <c r="M11" s="295"/>
      <c r="N11" s="295"/>
      <c r="O11" s="295"/>
      <c r="P11" s="295"/>
      <c r="Q11" s="295"/>
      <c r="R11" s="295"/>
      <c r="S11" s="295"/>
      <c r="T11" s="295"/>
      <c r="U11" s="295"/>
      <c r="V11" s="295"/>
      <c r="W11" s="295"/>
      <c r="X11" s="295"/>
      <c r="Y11" s="295"/>
      <c r="Z11" s="295"/>
      <c r="AA11" s="296"/>
      <c r="AB11" s="42"/>
      <c r="AC11" s="55"/>
      <c r="AD11" s="345" t="str">
        <f>+'[1]PARA INFORME edit'!$G$29</f>
        <v>manz2</v>
      </c>
      <c r="AE11" s="342"/>
      <c r="AF11" s="56"/>
      <c r="AG11" s="58"/>
      <c r="AH11" s="343">
        <f>+'[1]PARA INFORME edit'!$G$30</f>
        <v>3</v>
      </c>
      <c r="AI11" s="344"/>
      <c r="AJ11" s="53"/>
      <c r="AK11" s="53"/>
      <c r="AL11" s="54"/>
    </row>
    <row r="12" spans="1:49" s="49" customFormat="1" ht="24.95" customHeight="1" x14ac:dyDescent="0.25">
      <c r="A12" s="300" t="s">
        <v>13</v>
      </c>
      <c r="B12" s="301"/>
      <c r="C12" s="301"/>
      <c r="D12" s="301"/>
      <c r="E12" s="301"/>
      <c r="F12" s="301"/>
      <c r="G12" s="301"/>
      <c r="H12" s="302" t="str">
        <f>+'[1]PARA INFORME edit'!$C$35</f>
        <v>Un</v>
      </c>
      <c r="I12" s="303"/>
      <c r="J12" s="297"/>
      <c r="K12" s="298"/>
      <c r="L12" s="298"/>
      <c r="M12" s="298"/>
      <c r="N12" s="298"/>
      <c r="O12" s="298"/>
      <c r="P12" s="298"/>
      <c r="Q12" s="298"/>
      <c r="R12" s="298"/>
      <c r="S12" s="298"/>
      <c r="T12" s="298"/>
      <c r="U12" s="298"/>
      <c r="V12" s="298"/>
      <c r="W12" s="298"/>
      <c r="X12" s="298"/>
      <c r="Y12" s="298"/>
      <c r="Z12" s="298"/>
      <c r="AA12" s="299"/>
      <c r="AB12" s="42"/>
      <c r="AC12" s="55"/>
      <c r="AD12" s="341" t="str">
        <f>+'[1]PARA INFORME edit'!$H$29</f>
        <v>manz3</v>
      </c>
      <c r="AE12" s="342"/>
      <c r="AF12" s="56"/>
      <c r="AG12" s="58"/>
      <c r="AH12" s="343">
        <f>+'[1]PARA INFORME edit'!$H$30</f>
        <v>3</v>
      </c>
      <c r="AI12" s="344"/>
      <c r="AJ12" s="53"/>
      <c r="AK12" s="53"/>
      <c r="AL12" s="54"/>
    </row>
    <row r="13" spans="1:49" s="62" customFormat="1" ht="12" x14ac:dyDescent="0.25">
      <c r="A13" s="7"/>
      <c r="B13" s="8"/>
      <c r="C13" s="8"/>
      <c r="D13" s="8"/>
      <c r="E13" s="8"/>
      <c r="F13" s="8"/>
      <c r="G13" s="8"/>
      <c r="H13" s="8"/>
      <c r="I13" s="8"/>
      <c r="J13" s="8"/>
      <c r="K13" s="9"/>
      <c r="L13" s="9"/>
      <c r="M13" s="8"/>
      <c r="N13" s="8"/>
      <c r="O13" s="8"/>
      <c r="P13" s="8"/>
      <c r="Q13" s="8"/>
      <c r="R13" s="8"/>
      <c r="S13" s="8"/>
      <c r="T13" s="8"/>
      <c r="U13" s="8"/>
      <c r="V13" s="8"/>
      <c r="W13" s="8"/>
      <c r="X13" s="8"/>
      <c r="Y13" s="8"/>
      <c r="Z13" s="8"/>
      <c r="AA13" s="10"/>
      <c r="AB13" s="59"/>
      <c r="AC13" s="55"/>
      <c r="AD13" s="341" t="str">
        <f>+'[1]PARA INFORME edit'!$I$29</f>
        <v>manz4</v>
      </c>
      <c r="AE13" s="342"/>
      <c r="AF13" s="56"/>
      <c r="AG13" s="58"/>
      <c r="AH13" s="343">
        <f>+'[1]PARA INFORME edit'!$I$30</f>
        <v>2</v>
      </c>
      <c r="AI13" s="344"/>
      <c r="AJ13" s="72"/>
      <c r="AK13" s="72"/>
      <c r="AL13" s="60"/>
      <c r="AM13" s="61"/>
      <c r="AN13" s="61"/>
      <c r="AP13" s="49"/>
      <c r="AQ13" s="49"/>
      <c r="AR13" s="49"/>
      <c r="AS13" s="49"/>
      <c r="AT13" s="49"/>
      <c r="AU13" s="49"/>
      <c r="AV13" s="49"/>
      <c r="AW13" s="49"/>
    </row>
    <row r="14" spans="1:49" s="62" customFormat="1" ht="12" x14ac:dyDescent="0.25">
      <c r="A14" s="267" t="s">
        <v>14</v>
      </c>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9"/>
      <c r="AB14" s="63"/>
      <c r="AC14" s="55"/>
      <c r="AD14" s="341" t="str">
        <f>+'[1]PARA INFORME edit'!$J$29</f>
        <v>manz5</v>
      </c>
      <c r="AE14" s="342"/>
      <c r="AF14" s="56"/>
      <c r="AG14" s="58"/>
      <c r="AH14" s="343">
        <f>+'[1]PARA INFORME edit'!$J$30</f>
        <v>2</v>
      </c>
      <c r="AI14" s="344"/>
      <c r="AJ14" s="72"/>
      <c r="AK14" s="72"/>
      <c r="AL14" s="60"/>
      <c r="AP14" s="49"/>
      <c r="AQ14" s="49"/>
      <c r="AR14" s="49"/>
      <c r="AS14" s="49"/>
      <c r="AT14" s="49"/>
      <c r="AU14" s="49"/>
      <c r="AV14" s="49"/>
      <c r="AW14" s="49"/>
    </row>
    <row r="15" spans="1:49" s="62" customFormat="1" ht="12" x14ac:dyDescent="0.25">
      <c r="A15" s="64"/>
      <c r="B15" s="65"/>
      <c r="C15" s="65"/>
      <c r="D15" s="65"/>
      <c r="E15" s="65"/>
      <c r="F15" s="65"/>
      <c r="G15" s="65"/>
      <c r="H15" s="65"/>
      <c r="I15" s="65"/>
      <c r="J15" s="65"/>
      <c r="K15" s="65"/>
      <c r="L15" s="65"/>
      <c r="M15" s="65"/>
      <c r="N15" s="65"/>
      <c r="O15" s="65"/>
      <c r="P15" s="65"/>
      <c r="Q15" s="65"/>
      <c r="R15" s="65"/>
      <c r="S15" s="65"/>
      <c r="T15" s="65"/>
      <c r="U15" s="65"/>
      <c r="V15" s="65"/>
      <c r="W15" s="65"/>
      <c r="X15" s="65"/>
      <c r="Y15" s="65"/>
      <c r="Z15" s="66"/>
      <c r="AA15" s="67"/>
      <c r="AB15" s="68"/>
      <c r="AC15" s="52"/>
      <c r="AD15" s="341" t="str">
        <f>+'[1]PARA INFORME edit'!$K$29</f>
        <v>manz6</v>
      </c>
      <c r="AE15" s="342"/>
      <c r="AF15" s="56"/>
      <c r="AG15" s="58"/>
      <c r="AH15" s="343">
        <f>+'[1]PARA INFORME edit'!$K$30</f>
        <v>2</v>
      </c>
      <c r="AI15" s="344"/>
      <c r="AJ15" s="72"/>
      <c r="AK15" s="72"/>
      <c r="AL15" s="60"/>
      <c r="AP15" s="49"/>
      <c r="AQ15" s="49"/>
      <c r="AR15" s="49"/>
      <c r="AS15" s="49"/>
      <c r="AT15" s="49"/>
      <c r="AU15" s="49"/>
      <c r="AV15" s="49"/>
      <c r="AW15" s="49"/>
    </row>
    <row r="16" spans="1:49" ht="12.75" customHeight="1" x14ac:dyDescent="0.25">
      <c r="A16" s="13"/>
      <c r="B16" s="39"/>
      <c r="C16" s="14"/>
      <c r="D16" s="14"/>
      <c r="E16" s="14"/>
      <c r="F16" s="14"/>
      <c r="G16" s="14"/>
      <c r="H16" s="14"/>
      <c r="I16" s="14"/>
      <c r="J16" s="14"/>
      <c r="K16" s="14"/>
      <c r="L16" s="14"/>
      <c r="M16" s="14"/>
      <c r="N16" s="14"/>
      <c r="O16" s="14"/>
      <c r="P16" s="14"/>
      <c r="Q16" s="14"/>
      <c r="R16" s="14"/>
      <c r="S16" s="14"/>
      <c r="T16" s="14"/>
      <c r="U16" s="14"/>
      <c r="V16" s="14"/>
      <c r="W16" s="14"/>
      <c r="X16" s="14"/>
      <c r="Y16" s="14"/>
      <c r="Z16" s="15"/>
      <c r="AA16" s="16"/>
      <c r="AB16" s="2"/>
      <c r="AC16" s="4"/>
      <c r="AD16" s="341" t="str">
        <f>+'[1]PARA INFORME edit'!$L$29</f>
        <v>manz7</v>
      </c>
      <c r="AE16" s="342"/>
      <c r="AF16" s="56"/>
      <c r="AG16" s="58"/>
      <c r="AH16" s="343">
        <f>+'[1]PARA INFORME edit'!$L$30</f>
        <v>2</v>
      </c>
      <c r="AI16" s="344"/>
      <c r="AJ16" s="2"/>
      <c r="AK16" s="17"/>
      <c r="AL16" s="17"/>
      <c r="AP16" s="3"/>
      <c r="AQ16" s="39"/>
      <c r="AR16" s="3"/>
      <c r="AS16" s="3"/>
      <c r="AT16" s="3"/>
      <c r="AU16" s="3"/>
      <c r="AV16" s="3"/>
      <c r="AW16" s="3"/>
    </row>
    <row r="17" spans="1:49" ht="12.75" customHeight="1" x14ac:dyDescent="0.25">
      <c r="A17" s="13"/>
      <c r="B17" s="14"/>
      <c r="C17" s="14"/>
      <c r="D17" s="14"/>
      <c r="E17" s="14"/>
      <c r="F17" s="14"/>
      <c r="G17" s="39"/>
      <c r="H17" s="14"/>
      <c r="I17" s="14"/>
      <c r="J17" s="14"/>
      <c r="K17" s="14"/>
      <c r="L17" s="14"/>
      <c r="M17" s="14"/>
      <c r="N17" s="14"/>
      <c r="O17" s="14"/>
      <c r="P17" s="14"/>
      <c r="Q17" s="14"/>
      <c r="R17" s="14"/>
      <c r="S17" s="14"/>
      <c r="T17" s="14"/>
      <c r="U17" s="14"/>
      <c r="V17" s="14"/>
      <c r="W17" s="14"/>
      <c r="X17" s="14"/>
      <c r="Y17" s="14"/>
      <c r="Z17" s="15"/>
      <c r="AA17" s="16"/>
      <c r="AB17" s="2"/>
      <c r="AC17" s="4"/>
      <c r="AD17" s="341" t="str">
        <f>+'[1]PARA INFORME edit'!$M$29</f>
        <v>manz8</v>
      </c>
      <c r="AE17" s="342"/>
      <c r="AF17" s="56"/>
      <c r="AG17" s="58"/>
      <c r="AH17" s="343">
        <f>+'[1]PARA INFORME edit'!$M$30</f>
        <v>2</v>
      </c>
      <c r="AI17" s="344"/>
      <c r="AJ17" s="2"/>
      <c r="AK17" s="2"/>
      <c r="AL17" s="17"/>
      <c r="AN17" s="11"/>
      <c r="AO17" s="18"/>
      <c r="AP17" s="3"/>
      <c r="AQ17" s="3"/>
      <c r="AR17" s="3"/>
      <c r="AS17" s="3"/>
      <c r="AT17" s="3"/>
      <c r="AU17" s="3"/>
      <c r="AV17" s="3"/>
      <c r="AW17" s="3"/>
    </row>
    <row r="18" spans="1:49" ht="12.75" customHeight="1" x14ac:dyDescent="0.25">
      <c r="A18" s="13"/>
      <c r="B18" s="14"/>
      <c r="C18" s="14"/>
      <c r="D18" s="14"/>
      <c r="E18" s="14"/>
      <c r="F18" s="39"/>
      <c r="G18" s="14"/>
      <c r="H18" s="14"/>
      <c r="I18" s="14"/>
      <c r="J18" s="14"/>
      <c r="K18" s="14"/>
      <c r="L18" s="14"/>
      <c r="M18" s="14"/>
      <c r="N18" s="14"/>
      <c r="O18" s="14"/>
      <c r="P18" s="14"/>
      <c r="Q18" s="14"/>
      <c r="R18" s="14"/>
      <c r="S18" s="14"/>
      <c r="T18" s="14"/>
      <c r="U18" s="14"/>
      <c r="V18" s="14"/>
      <c r="W18" s="14"/>
      <c r="X18" s="14"/>
      <c r="Y18" s="14"/>
      <c r="Z18" s="15"/>
      <c r="AA18" s="16"/>
      <c r="AB18" s="2"/>
      <c r="AC18" s="4"/>
      <c r="AD18" s="341" t="str">
        <f>+'[1]PARA INFORME edit'!$N$29</f>
        <v>manz9</v>
      </c>
      <c r="AE18" s="342"/>
      <c r="AF18" s="56"/>
      <c r="AG18" s="58"/>
      <c r="AH18" s="343">
        <f>+'[1]PARA INFORME edit'!$N$30</f>
        <v>2</v>
      </c>
      <c r="AI18" s="344"/>
      <c r="AJ18" s="2"/>
      <c r="AK18" s="2"/>
      <c r="AL18" s="17"/>
      <c r="AO18" s="18"/>
      <c r="AP18" s="3"/>
      <c r="AQ18" s="3"/>
      <c r="AR18" s="3"/>
      <c r="AS18" s="3"/>
      <c r="AT18" s="3"/>
      <c r="AU18" s="3"/>
      <c r="AV18" s="3"/>
      <c r="AW18" s="3"/>
    </row>
    <row r="19" spans="1:49" ht="12.75" customHeight="1" x14ac:dyDescent="0.25">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5"/>
      <c r="AA19" s="16"/>
      <c r="AB19" s="2"/>
      <c r="AC19" s="4"/>
      <c r="AD19" s="341" t="str">
        <f>+'[1]PARA INFORME edit'!$O$29</f>
        <v>manz10</v>
      </c>
      <c r="AE19" s="342"/>
      <c r="AF19" s="56"/>
      <c r="AG19" s="58"/>
      <c r="AH19" s="343">
        <f>+'[1]PARA INFORME edit'!$O$30</f>
        <v>3</v>
      </c>
      <c r="AI19" s="344"/>
      <c r="AJ19" s="2"/>
      <c r="AK19" s="2"/>
      <c r="AL19" s="17"/>
      <c r="AO19" s="18"/>
      <c r="AP19" s="3"/>
      <c r="AQ19" s="3"/>
      <c r="AR19" s="3"/>
      <c r="AS19" s="3"/>
      <c r="AT19" s="3"/>
      <c r="AU19" s="3"/>
      <c r="AV19" s="3"/>
      <c r="AW19" s="3"/>
    </row>
    <row r="20" spans="1:49" ht="12.75" customHeight="1" x14ac:dyDescent="0.25">
      <c r="A20" s="13"/>
      <c r="B20" s="14"/>
      <c r="C20" s="14"/>
      <c r="D20" s="14"/>
      <c r="E20" s="14"/>
      <c r="F20" s="14"/>
      <c r="G20" s="14"/>
      <c r="H20" s="14"/>
      <c r="I20" s="14"/>
      <c r="J20" s="14"/>
      <c r="K20" s="14"/>
      <c r="L20" s="14"/>
      <c r="M20" s="14"/>
      <c r="N20" s="14"/>
      <c r="O20" s="14"/>
      <c r="P20" s="14"/>
      <c r="Q20" s="14"/>
      <c r="R20" s="14"/>
      <c r="S20" s="14"/>
      <c r="T20" s="14"/>
      <c r="U20" s="14"/>
      <c r="V20" s="14"/>
      <c r="W20" s="14"/>
      <c r="X20" s="14"/>
      <c r="Y20" s="14"/>
      <c r="Z20" s="15"/>
      <c r="AA20" s="16"/>
      <c r="AB20" s="2"/>
      <c r="AC20" s="6"/>
      <c r="AD20" s="341" t="str">
        <f>+'[1]PARA INFORME edit'!$P$29</f>
        <v>manz11</v>
      </c>
      <c r="AE20" s="342"/>
      <c r="AF20" s="56"/>
      <c r="AG20" s="58"/>
      <c r="AH20" s="343">
        <f>+'[1]PARA INFORME edit'!$P$30</f>
        <v>2</v>
      </c>
      <c r="AI20" s="344"/>
      <c r="AJ20" s="2"/>
      <c r="AK20" s="2"/>
      <c r="AL20" s="17"/>
      <c r="AO20" s="18"/>
      <c r="AP20" s="3"/>
      <c r="AQ20" s="3"/>
      <c r="AR20" s="3"/>
      <c r="AS20" s="3"/>
      <c r="AT20" s="3"/>
      <c r="AU20" s="3"/>
      <c r="AV20" s="3"/>
      <c r="AW20" s="3"/>
    </row>
    <row r="21" spans="1:49" ht="12.75" customHeight="1" x14ac:dyDescent="0.25">
      <c r="A21" s="13"/>
      <c r="B21" s="14"/>
      <c r="C21" s="14"/>
      <c r="D21" s="14"/>
      <c r="E21" s="14"/>
      <c r="F21" s="14"/>
      <c r="G21" s="14"/>
      <c r="H21" s="14"/>
      <c r="I21" s="14"/>
      <c r="J21" s="14"/>
      <c r="K21" s="14"/>
      <c r="L21" s="14"/>
      <c r="M21" s="14"/>
      <c r="N21" s="14"/>
      <c r="O21" s="14"/>
      <c r="P21" s="14"/>
      <c r="Q21" s="14"/>
      <c r="R21" s="14"/>
      <c r="S21" s="14"/>
      <c r="T21" s="14"/>
      <c r="U21" s="14"/>
      <c r="V21" s="14"/>
      <c r="W21" s="14"/>
      <c r="X21" s="14"/>
      <c r="Y21" s="14"/>
      <c r="Z21" s="15"/>
      <c r="AA21" s="16"/>
      <c r="AB21" s="2"/>
      <c r="AC21" s="6"/>
      <c r="AD21" s="341" t="str">
        <f>+'[1]PARA INFORME edit'!$Q$29</f>
        <v>comercio</v>
      </c>
      <c r="AE21" s="342"/>
      <c r="AF21" s="56"/>
      <c r="AG21" s="58"/>
      <c r="AH21" s="343">
        <f>+'[1]PARA INFORME edit'!$Q$30</f>
        <v>2</v>
      </c>
      <c r="AI21" s="344"/>
      <c r="AJ21" s="2"/>
      <c r="AK21" s="2"/>
      <c r="AL21" s="17"/>
      <c r="AO21" s="18"/>
      <c r="AP21" s="3"/>
      <c r="AQ21" s="3"/>
      <c r="AR21" s="3"/>
      <c r="AS21" s="3"/>
      <c r="AT21" s="3"/>
      <c r="AU21" s="3"/>
      <c r="AV21" s="3"/>
      <c r="AW21" s="3"/>
    </row>
    <row r="22" spans="1:49" ht="12.75" customHeight="1" x14ac:dyDescent="0.25">
      <c r="A22" s="13"/>
      <c r="B22" s="14"/>
      <c r="C22" s="14"/>
      <c r="D22" s="14"/>
      <c r="E22" s="14"/>
      <c r="F22" s="14"/>
      <c r="G22" s="14"/>
      <c r="H22" s="14"/>
      <c r="I22" s="14"/>
      <c r="J22" s="14"/>
      <c r="K22" s="14"/>
      <c r="L22" s="14"/>
      <c r="M22" s="14"/>
      <c r="N22" s="14"/>
      <c r="O22" s="14"/>
      <c r="P22" s="14"/>
      <c r="Q22" s="14"/>
      <c r="R22" s="14"/>
      <c r="S22" s="14"/>
      <c r="T22" s="14"/>
      <c r="U22" s="14"/>
      <c r="V22" s="14"/>
      <c r="W22" s="14"/>
      <c r="X22" s="39"/>
      <c r="Y22" s="14"/>
      <c r="Z22" s="15"/>
      <c r="AA22" s="16"/>
      <c r="AB22" s="2"/>
      <c r="AC22" s="6"/>
      <c r="AD22" s="341" t="str">
        <f>+'[1]PARA INFORME edit'!$R$29</f>
        <v>manz12</v>
      </c>
      <c r="AE22" s="342"/>
      <c r="AF22" s="56"/>
      <c r="AG22" s="58"/>
      <c r="AH22" s="343">
        <f>+'[1]PARA INFORME edit'!$R$30</f>
        <v>4</v>
      </c>
      <c r="AI22" s="344"/>
      <c r="AJ22" s="2"/>
      <c r="AK22" s="2"/>
      <c r="AL22" s="17"/>
      <c r="AO22" s="18"/>
      <c r="AP22" s="3"/>
      <c r="AQ22" s="3"/>
      <c r="AR22" s="3"/>
      <c r="AS22" s="3"/>
      <c r="AT22" s="3"/>
      <c r="AU22" s="3"/>
      <c r="AV22" s="3"/>
      <c r="AW22" s="3"/>
    </row>
    <row r="23" spans="1:49" ht="12.75" customHeight="1" x14ac:dyDescent="0.25">
      <c r="A23" s="13"/>
      <c r="B23" s="14"/>
      <c r="C23" s="14"/>
      <c r="D23" s="14"/>
      <c r="E23" s="14"/>
      <c r="F23" s="14"/>
      <c r="G23" s="14"/>
      <c r="H23" s="14"/>
      <c r="I23" s="14"/>
      <c r="J23" s="14"/>
      <c r="K23" s="14"/>
      <c r="L23" s="14"/>
      <c r="M23" s="14"/>
      <c r="N23" s="14"/>
      <c r="O23" s="14"/>
      <c r="P23" s="14"/>
      <c r="Q23" s="14"/>
      <c r="R23" s="14"/>
      <c r="S23" s="14"/>
      <c r="T23" s="14"/>
      <c r="U23" s="14"/>
      <c r="V23" s="14"/>
      <c r="W23" s="14"/>
      <c r="X23" s="39"/>
      <c r="Y23" s="14"/>
      <c r="Z23" s="15"/>
      <c r="AA23" s="16"/>
      <c r="AB23" s="2"/>
      <c r="AC23" s="6"/>
      <c r="AD23" s="337" t="str">
        <f>+'[1]PARA INFORME edit'!$S$29</f>
        <v>manz13</v>
      </c>
      <c r="AE23" s="338"/>
      <c r="AF23" s="69"/>
      <c r="AG23" s="70"/>
      <c r="AH23" s="339">
        <f>+'[1]PARA INFORME edit'!$S$30</f>
        <v>5</v>
      </c>
      <c r="AI23" s="340"/>
      <c r="AJ23" s="2"/>
      <c r="AK23" s="2"/>
      <c r="AL23" s="17"/>
      <c r="AO23" s="18"/>
      <c r="AP23" s="3"/>
      <c r="AQ23" s="3"/>
      <c r="AR23" s="3"/>
      <c r="AS23" s="3"/>
      <c r="AT23" s="3"/>
      <c r="AU23" s="3"/>
      <c r="AV23" s="3"/>
      <c r="AW23" s="3"/>
    </row>
    <row r="24" spans="1:49" ht="12.75" customHeight="1" x14ac:dyDescent="0.25">
      <c r="A24" s="13"/>
      <c r="B24" s="14"/>
      <c r="C24" s="14"/>
      <c r="D24" s="14"/>
      <c r="E24" s="14"/>
      <c r="F24" s="14"/>
      <c r="G24" s="14"/>
      <c r="H24" s="14"/>
      <c r="I24" s="14"/>
      <c r="J24" s="14"/>
      <c r="K24" s="14"/>
      <c r="L24" s="14"/>
      <c r="M24" s="14"/>
      <c r="N24" s="14"/>
      <c r="O24" s="14"/>
      <c r="P24" s="14"/>
      <c r="Q24" s="14"/>
      <c r="R24" s="14"/>
      <c r="S24" s="14"/>
      <c r="T24" s="14"/>
      <c r="U24" s="14"/>
      <c r="V24" s="14"/>
      <c r="W24" s="14"/>
      <c r="X24" s="39"/>
      <c r="Y24" s="14"/>
      <c r="Z24" s="15"/>
      <c r="AA24" s="16"/>
      <c r="AB24" s="2"/>
      <c r="AC24" s="6"/>
      <c r="AD24" s="73"/>
      <c r="AE24" s="73"/>
      <c r="AF24" s="73"/>
      <c r="AG24" s="73"/>
      <c r="AH24" s="73"/>
      <c r="AI24" s="129"/>
      <c r="AJ24" s="2"/>
      <c r="AK24" s="2"/>
      <c r="AL24" s="17"/>
      <c r="AO24" s="18"/>
      <c r="AP24" s="3"/>
      <c r="AQ24" s="3"/>
      <c r="AR24" s="3"/>
      <c r="AS24" s="3"/>
      <c r="AT24" s="3"/>
      <c r="AU24" s="3"/>
      <c r="AV24" s="3"/>
      <c r="AW24" s="3"/>
    </row>
    <row r="25" spans="1:49" ht="12.75" customHeight="1" x14ac:dyDescent="0.25">
      <c r="A25" s="13"/>
      <c r="B25" s="14"/>
      <c r="C25" s="14"/>
      <c r="D25" s="14"/>
      <c r="E25" s="14"/>
      <c r="F25" s="14"/>
      <c r="G25" s="14"/>
      <c r="H25" s="14"/>
      <c r="I25" s="14"/>
      <c r="J25" s="14"/>
      <c r="K25" s="14"/>
      <c r="L25" s="14"/>
      <c r="M25" s="14"/>
      <c r="N25" s="14"/>
      <c r="O25" s="14"/>
      <c r="P25" s="14"/>
      <c r="Q25" s="14"/>
      <c r="R25" s="14"/>
      <c r="S25" s="14"/>
      <c r="T25" s="14"/>
      <c r="U25" s="14"/>
      <c r="V25" s="14"/>
      <c r="W25" s="14"/>
      <c r="X25" s="39"/>
      <c r="Y25" s="14"/>
      <c r="Z25" s="15"/>
      <c r="AA25" s="16"/>
      <c r="AB25" s="2"/>
      <c r="AC25" s="6"/>
      <c r="AD25" s="83"/>
      <c r="AE25" s="130"/>
      <c r="AF25" s="130"/>
      <c r="AG25" s="130"/>
      <c r="AH25" s="130"/>
      <c r="AI25" s="130"/>
      <c r="AJ25" s="2"/>
      <c r="AK25" s="2"/>
      <c r="AL25" s="17"/>
      <c r="AO25" s="18"/>
      <c r="AP25" s="3"/>
      <c r="AQ25" s="3"/>
      <c r="AR25" s="3"/>
      <c r="AS25" s="3"/>
      <c r="AT25" s="3"/>
      <c r="AU25" s="3"/>
      <c r="AV25" s="3"/>
      <c r="AW25" s="3"/>
    </row>
    <row r="26" spans="1:49" ht="12.75" customHeight="1" x14ac:dyDescent="0.25">
      <c r="A26" s="13"/>
      <c r="B26" s="14"/>
      <c r="C26" s="14"/>
      <c r="D26" s="14"/>
      <c r="E26" s="14"/>
      <c r="F26" s="14"/>
      <c r="G26" s="14"/>
      <c r="H26" s="14"/>
      <c r="I26" s="14"/>
      <c r="J26" s="14"/>
      <c r="K26" s="14"/>
      <c r="L26" s="14"/>
      <c r="M26" s="14"/>
      <c r="N26" s="14"/>
      <c r="O26" s="14"/>
      <c r="P26" s="14"/>
      <c r="Q26" s="14"/>
      <c r="R26" s="14"/>
      <c r="S26" s="14"/>
      <c r="T26" s="14"/>
      <c r="U26" s="14"/>
      <c r="V26" s="14"/>
      <c r="W26" s="14"/>
      <c r="X26" s="14"/>
      <c r="Y26" s="14"/>
      <c r="Z26" s="15"/>
      <c r="AA26" s="16"/>
      <c r="AB26" s="2"/>
      <c r="AC26" s="6"/>
      <c r="AD26" s="130"/>
      <c r="AE26" s="130"/>
      <c r="AF26" s="108" t="s">
        <v>15</v>
      </c>
      <c r="AG26" s="128"/>
      <c r="AH26" s="127"/>
      <c r="AI26" s="131">
        <f>SUM(AH9:AI23)</f>
        <v>37</v>
      </c>
      <c r="AJ26" s="2"/>
      <c r="AK26" s="2"/>
      <c r="AL26" s="17"/>
      <c r="AO26" s="18"/>
      <c r="AP26" s="3"/>
      <c r="AQ26" s="3"/>
      <c r="AR26" s="3"/>
      <c r="AS26" s="3"/>
      <c r="AT26" s="3"/>
      <c r="AU26" s="3"/>
      <c r="AV26" s="3"/>
      <c r="AW26" s="3"/>
    </row>
    <row r="27" spans="1:49" ht="12.75" customHeight="1" x14ac:dyDescent="0.25">
      <c r="A27" s="13"/>
      <c r="B27" s="14"/>
      <c r="C27" s="14"/>
      <c r="D27" s="14"/>
      <c r="E27" s="14"/>
      <c r="F27" s="14"/>
      <c r="G27" s="14"/>
      <c r="H27" s="14"/>
      <c r="I27" s="14"/>
      <c r="J27" s="14"/>
      <c r="K27" s="14"/>
      <c r="L27" s="14"/>
      <c r="M27" s="14"/>
      <c r="N27" s="14"/>
      <c r="O27" s="14"/>
      <c r="P27" s="14"/>
      <c r="Q27" s="14"/>
      <c r="R27" s="14"/>
      <c r="S27" s="14"/>
      <c r="T27" s="14"/>
      <c r="U27" s="14"/>
      <c r="V27" s="14"/>
      <c r="W27" s="14"/>
      <c r="X27" s="14"/>
      <c r="Y27" s="14"/>
      <c r="Z27" s="15"/>
      <c r="AA27" s="16"/>
      <c r="AB27" s="2"/>
      <c r="AC27" s="6"/>
      <c r="AD27" s="130"/>
      <c r="AE27" s="130"/>
      <c r="AF27" s="325" t="s">
        <v>52</v>
      </c>
      <c r="AG27" s="325"/>
      <c r="AH27" s="325"/>
      <c r="AI27" s="132">
        <v>30</v>
      </c>
      <c r="AJ27" s="2"/>
      <c r="AK27" s="2"/>
      <c r="AL27" s="17"/>
      <c r="AO27" s="18"/>
      <c r="AP27" s="3"/>
      <c r="AQ27" s="3"/>
      <c r="AR27" s="3"/>
      <c r="AS27" s="3"/>
      <c r="AT27" s="3"/>
      <c r="AU27" s="3"/>
      <c r="AV27" s="3"/>
      <c r="AW27" s="3"/>
    </row>
    <row r="28" spans="1:49" ht="12.75" customHeight="1" x14ac:dyDescent="0.25">
      <c r="A28" s="13"/>
      <c r="B28" s="14"/>
      <c r="C28" s="14"/>
      <c r="D28" s="14"/>
      <c r="E28" s="14"/>
      <c r="F28" s="14"/>
      <c r="G28" s="14"/>
      <c r="H28" s="14"/>
      <c r="I28" s="14"/>
      <c r="J28" s="14"/>
      <c r="K28" s="39"/>
      <c r="L28" s="14"/>
      <c r="M28" s="14"/>
      <c r="N28" s="14"/>
      <c r="O28" s="14"/>
      <c r="P28" s="14"/>
      <c r="Q28" s="14"/>
      <c r="R28" s="14"/>
      <c r="S28" s="14"/>
      <c r="T28" s="14"/>
      <c r="U28" s="14"/>
      <c r="V28" s="14"/>
      <c r="W28" s="14"/>
      <c r="X28" s="14"/>
      <c r="Y28" s="14"/>
      <c r="Z28" s="15"/>
      <c r="AA28" s="16"/>
      <c r="AB28" s="2"/>
      <c r="AC28" s="6"/>
      <c r="AD28" s="130"/>
      <c r="AE28" s="130"/>
      <c r="AF28" s="325" t="s">
        <v>53</v>
      </c>
      <c r="AG28" s="325"/>
      <c r="AH28" s="325"/>
      <c r="AI28" s="133">
        <f>AI26-AI27</f>
        <v>7</v>
      </c>
      <c r="AJ28" s="2"/>
      <c r="AK28" s="2"/>
      <c r="AL28" s="17"/>
      <c r="AO28" s="18"/>
      <c r="AP28" s="3"/>
      <c r="AQ28" s="3"/>
      <c r="AR28" s="3"/>
      <c r="AS28" s="3"/>
      <c r="AT28" s="3"/>
      <c r="AU28" s="3"/>
      <c r="AV28" s="3"/>
      <c r="AW28" s="3"/>
    </row>
    <row r="29" spans="1:49" ht="12.75" customHeight="1" x14ac:dyDescent="0.25">
      <c r="A29" s="13"/>
      <c r="B29" s="14"/>
      <c r="C29" s="14"/>
      <c r="D29" s="14"/>
      <c r="E29" s="14"/>
      <c r="F29" s="14"/>
      <c r="G29" s="14"/>
      <c r="H29" s="14"/>
      <c r="I29" s="14"/>
      <c r="J29" s="14"/>
      <c r="K29" s="14"/>
      <c r="L29" s="14"/>
      <c r="M29" s="14"/>
      <c r="N29" s="14"/>
      <c r="O29" s="14"/>
      <c r="P29" s="14"/>
      <c r="Q29" s="14"/>
      <c r="R29" s="14"/>
      <c r="S29" s="14"/>
      <c r="T29" s="14"/>
      <c r="U29" s="14"/>
      <c r="V29" s="14"/>
      <c r="W29" s="14"/>
      <c r="X29" s="14"/>
      <c r="Y29" s="14"/>
      <c r="Z29" s="15"/>
      <c r="AA29" s="16"/>
      <c r="AB29" s="2"/>
      <c r="AC29" s="6"/>
      <c r="AD29" s="130"/>
      <c r="AE29" s="130"/>
      <c r="AF29" s="130"/>
      <c r="AG29" s="130"/>
      <c r="AH29" s="130"/>
      <c r="AI29" s="130"/>
      <c r="AJ29" s="2"/>
      <c r="AK29" s="2"/>
      <c r="AL29" s="17"/>
      <c r="AO29" s="18"/>
      <c r="AP29" s="3"/>
      <c r="AQ29" s="3"/>
      <c r="AR29" s="3"/>
      <c r="AS29" s="3"/>
      <c r="AT29" s="3"/>
      <c r="AU29" s="3"/>
      <c r="AV29" s="3"/>
      <c r="AW29" s="3"/>
    </row>
    <row r="30" spans="1:49" ht="12.75" customHeight="1" x14ac:dyDescent="0.25">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5"/>
      <c r="AA30" s="16"/>
      <c r="AB30" s="2"/>
      <c r="AC30" s="6"/>
      <c r="AD30" s="322" t="s">
        <v>54</v>
      </c>
      <c r="AE30" s="323"/>
      <c r="AF30" s="323"/>
      <c r="AG30" s="323"/>
      <c r="AH30" s="323"/>
      <c r="AI30" s="323"/>
      <c r="AJ30" s="2"/>
      <c r="AK30" s="2"/>
      <c r="AL30" s="17"/>
      <c r="AO30" s="18"/>
      <c r="AP30" s="3"/>
      <c r="AQ30" s="3"/>
      <c r="AR30" s="3"/>
      <c r="AS30" s="3"/>
      <c r="AT30" s="3"/>
      <c r="AU30" s="3"/>
      <c r="AV30" s="3"/>
      <c r="AW30" s="3"/>
    </row>
    <row r="31" spans="1:49" ht="12.75" customHeight="1" x14ac:dyDescent="0.25">
      <c r="A31" s="13"/>
      <c r="B31" s="14"/>
      <c r="C31" s="14"/>
      <c r="D31" s="14"/>
      <c r="E31" s="14"/>
      <c r="F31" s="14"/>
      <c r="G31" s="14"/>
      <c r="H31" s="14"/>
      <c r="I31" s="14"/>
      <c r="J31" s="14"/>
      <c r="K31" s="14"/>
      <c r="L31" s="14"/>
      <c r="M31" s="14"/>
      <c r="N31" s="14"/>
      <c r="O31" s="14"/>
      <c r="P31" s="14"/>
      <c r="Q31" s="14"/>
      <c r="R31" s="14"/>
      <c r="S31" s="14"/>
      <c r="T31" s="14"/>
      <c r="U31" s="14"/>
      <c r="V31" s="14"/>
      <c r="W31" s="14"/>
      <c r="X31" s="14"/>
      <c r="Y31" s="14"/>
      <c r="Z31" s="15"/>
      <c r="AA31" s="16"/>
      <c r="AB31" s="2"/>
      <c r="AC31" s="4"/>
      <c r="AD31" s="323"/>
      <c r="AE31" s="323"/>
      <c r="AF31" s="323"/>
      <c r="AG31" s="323"/>
      <c r="AH31" s="323"/>
      <c r="AI31" s="323"/>
      <c r="AJ31" s="2"/>
      <c r="AK31" s="2"/>
      <c r="AL31" s="17"/>
      <c r="AP31" s="3"/>
      <c r="AQ31" s="3"/>
      <c r="AR31" s="3"/>
      <c r="AS31" s="3"/>
      <c r="AT31" s="3"/>
      <c r="AU31" s="3"/>
      <c r="AV31" s="3"/>
      <c r="AW31" s="3"/>
    </row>
    <row r="32" spans="1:49" ht="12.75" customHeight="1" x14ac:dyDescent="0.25">
      <c r="A32" s="13"/>
      <c r="B32" s="14"/>
      <c r="C32" s="14"/>
      <c r="D32" s="14"/>
      <c r="E32" s="14"/>
      <c r="F32" s="14"/>
      <c r="G32" s="14"/>
      <c r="H32" s="14"/>
      <c r="I32" s="14"/>
      <c r="J32" s="14"/>
      <c r="K32" s="14"/>
      <c r="L32" s="14"/>
      <c r="M32" s="14"/>
      <c r="N32" s="14"/>
      <c r="O32" s="14"/>
      <c r="P32" s="14"/>
      <c r="Q32" s="14"/>
      <c r="R32" s="14"/>
      <c r="S32" s="14"/>
      <c r="T32" s="14"/>
      <c r="U32" s="14"/>
      <c r="V32" s="14"/>
      <c r="W32" s="14"/>
      <c r="X32" s="14"/>
      <c r="Y32" s="14"/>
      <c r="Z32" s="15"/>
      <c r="AA32" s="16"/>
      <c r="AB32" s="2"/>
      <c r="AC32" s="4"/>
      <c r="AD32" s="323"/>
      <c r="AE32" s="323"/>
      <c r="AF32" s="323"/>
      <c r="AG32" s="323"/>
      <c r="AH32" s="323"/>
      <c r="AI32" s="323"/>
      <c r="AJ32" s="2"/>
      <c r="AK32" s="2"/>
      <c r="AL32" s="17"/>
      <c r="AP32" s="3"/>
      <c r="AQ32" s="3"/>
      <c r="AR32" s="3"/>
      <c r="AS32" s="3"/>
      <c r="AT32" s="3"/>
      <c r="AU32" s="3"/>
      <c r="AV32" s="3"/>
      <c r="AW32" s="3"/>
    </row>
    <row r="33" spans="1:49" ht="12.75" customHeight="1" x14ac:dyDescent="0.25">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5"/>
      <c r="AA33" s="16"/>
      <c r="AB33" s="2"/>
      <c r="AC33" s="4"/>
      <c r="AD33" s="323"/>
      <c r="AE33" s="323"/>
      <c r="AF33" s="323"/>
      <c r="AG33" s="323"/>
      <c r="AH33" s="323"/>
      <c r="AI33" s="323"/>
      <c r="AJ33" s="2"/>
      <c r="AK33" s="2"/>
      <c r="AL33" s="17"/>
      <c r="AP33" s="3"/>
      <c r="AQ33" s="3"/>
      <c r="AR33" s="3"/>
      <c r="AS33" s="3"/>
      <c r="AT33" s="3"/>
      <c r="AU33" s="3"/>
      <c r="AV33" s="3"/>
      <c r="AW33" s="3"/>
    </row>
    <row r="34" spans="1:49" ht="12.75" customHeight="1" x14ac:dyDescent="0.25">
      <c r="A34" s="13"/>
      <c r="B34" s="14"/>
      <c r="C34" s="14"/>
      <c r="D34" s="14"/>
      <c r="E34" s="14"/>
      <c r="F34" s="14"/>
      <c r="G34" s="14"/>
      <c r="H34" s="14"/>
      <c r="I34" s="14"/>
      <c r="J34" s="14"/>
      <c r="K34" s="14"/>
      <c r="L34" s="14"/>
      <c r="M34" s="14"/>
      <c r="N34" s="14"/>
      <c r="O34" s="14"/>
      <c r="P34" s="14"/>
      <c r="Q34" s="14"/>
      <c r="R34" s="14"/>
      <c r="S34" s="14"/>
      <c r="T34" s="14"/>
      <c r="U34" s="14"/>
      <c r="V34" s="14"/>
      <c r="W34" s="14"/>
      <c r="X34" s="14"/>
      <c r="Y34" s="14"/>
      <c r="Z34" s="15"/>
      <c r="AA34" s="16"/>
      <c r="AB34" s="2"/>
      <c r="AC34" s="4"/>
      <c r="AD34" s="130"/>
      <c r="AE34" s="130"/>
      <c r="AF34" s="130"/>
      <c r="AG34" s="130"/>
      <c r="AH34" s="130"/>
      <c r="AI34" s="130"/>
      <c r="AJ34" s="2"/>
      <c r="AK34" s="2"/>
      <c r="AL34" s="17"/>
      <c r="AP34" s="3"/>
      <c r="AQ34" s="3"/>
      <c r="AR34" s="3"/>
      <c r="AS34" s="3"/>
      <c r="AT34" s="3"/>
      <c r="AU34" s="3"/>
      <c r="AV34" s="3"/>
      <c r="AW34" s="3"/>
    </row>
    <row r="35" spans="1:49" ht="12.75" customHeight="1" x14ac:dyDescent="0.25">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2"/>
      <c r="AA35" s="23"/>
      <c r="AB35" s="2"/>
      <c r="AC35" s="4"/>
      <c r="AD35" s="130"/>
      <c r="AE35" s="130"/>
      <c r="AF35" s="130"/>
      <c r="AG35" s="130"/>
      <c r="AH35" s="130"/>
      <c r="AI35" s="130"/>
      <c r="AJ35" s="2"/>
      <c r="AK35" s="17"/>
      <c r="AL35" s="17"/>
    </row>
    <row r="36" spans="1:49" ht="10.5" customHeight="1" x14ac:dyDescent="0.25">
      <c r="A36" s="2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4"/>
      <c r="AD36" s="2"/>
      <c r="AE36" s="2"/>
      <c r="AF36" s="2"/>
      <c r="AG36" s="2"/>
      <c r="AH36" s="2"/>
      <c r="AI36" s="2"/>
      <c r="AJ36" s="2"/>
      <c r="AK36" s="17"/>
      <c r="AL36" s="17"/>
      <c r="AP36" s="11"/>
    </row>
    <row r="37" spans="1:49" ht="11.1" customHeight="1" x14ac:dyDescent="0.25">
      <c r="A37" s="2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7"/>
      <c r="AB37" s="2"/>
      <c r="AC37" s="4"/>
      <c r="AD37" s="2"/>
      <c r="AE37" s="2"/>
      <c r="AF37" s="2"/>
      <c r="AG37" s="2"/>
      <c r="AH37" s="2"/>
      <c r="AI37" s="275"/>
      <c r="AJ37" s="2"/>
      <c r="AK37" s="17"/>
      <c r="AL37" s="17"/>
    </row>
    <row r="38" spans="1:49" ht="7.5" customHeight="1" x14ac:dyDescent="0.25">
      <c r="A38" s="4"/>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28"/>
      <c r="AB38" s="12"/>
      <c r="AC38" s="4"/>
      <c r="AD38" s="2"/>
      <c r="AE38" s="2"/>
      <c r="AF38" s="2"/>
      <c r="AG38" s="2"/>
      <c r="AH38" s="2"/>
      <c r="AI38" s="276"/>
      <c r="AJ38" s="2"/>
      <c r="AK38" s="2"/>
      <c r="AL38" s="17"/>
    </row>
    <row r="39" spans="1:49" ht="7.9" customHeight="1" x14ac:dyDescent="0.25">
      <c r="A39" s="6"/>
      <c r="B39" s="276"/>
      <c r="C39" s="276"/>
      <c r="D39" s="276"/>
      <c r="E39" s="276"/>
      <c r="F39" s="276"/>
      <c r="G39" s="276"/>
      <c r="H39" s="276"/>
      <c r="I39" s="276"/>
      <c r="J39" s="276"/>
      <c r="K39" s="276"/>
      <c r="L39" s="276"/>
      <c r="M39" s="276"/>
      <c r="N39" s="12"/>
      <c r="O39" s="2"/>
      <c r="P39" s="2"/>
      <c r="Q39" s="276"/>
      <c r="R39" s="276"/>
      <c r="S39" s="276"/>
      <c r="T39" s="276"/>
      <c r="U39" s="276"/>
      <c r="V39" s="276"/>
      <c r="W39" s="276"/>
      <c r="X39" s="276"/>
      <c r="Y39" s="276"/>
      <c r="Z39" s="276"/>
      <c r="AA39" s="277"/>
      <c r="AB39" s="12"/>
      <c r="AC39" s="6"/>
      <c r="AD39" s="2"/>
      <c r="AE39" s="2"/>
      <c r="AF39" s="2"/>
      <c r="AG39" s="2"/>
      <c r="AH39" s="2"/>
      <c r="AI39" s="2"/>
      <c r="AJ39" s="2"/>
      <c r="AK39" s="2"/>
      <c r="AL39" s="17"/>
    </row>
    <row r="40" spans="1:49" ht="14.25" customHeight="1" x14ac:dyDescent="0.25">
      <c r="A40" s="6"/>
      <c r="B40" s="12"/>
      <c r="C40" s="12"/>
      <c r="D40" s="12"/>
      <c r="E40" s="12"/>
      <c r="F40" s="12"/>
      <c r="G40" s="12"/>
      <c r="H40" s="12"/>
      <c r="I40" s="12"/>
      <c r="J40" s="12"/>
      <c r="K40" s="12"/>
      <c r="L40" s="12"/>
      <c r="M40" s="12"/>
      <c r="N40" s="12"/>
      <c r="O40" s="2"/>
      <c r="P40" s="2"/>
      <c r="Q40" s="12"/>
      <c r="R40" s="12"/>
      <c r="S40" s="12"/>
      <c r="T40" s="12"/>
      <c r="U40" s="12"/>
      <c r="V40" s="12"/>
      <c r="W40" s="12"/>
      <c r="X40" s="12"/>
      <c r="Y40" s="12"/>
      <c r="Z40" s="12"/>
      <c r="AA40" s="28"/>
      <c r="AB40" s="12"/>
      <c r="AC40" s="6"/>
      <c r="AD40" s="278" t="s">
        <v>15</v>
      </c>
      <c r="AE40" s="278"/>
      <c r="AF40" s="278"/>
      <c r="AG40" s="278"/>
      <c r="AH40" s="278"/>
      <c r="AI40" s="279">
        <f>AI28</f>
        <v>7</v>
      </c>
      <c r="AJ40" s="2"/>
      <c r="AK40" s="2"/>
      <c r="AL40" s="17"/>
    </row>
    <row r="41" spans="1:49" ht="10.5" customHeight="1" x14ac:dyDescent="0.25">
      <c r="A41" s="6"/>
      <c r="B41" s="12"/>
      <c r="C41" s="12"/>
      <c r="D41" s="12"/>
      <c r="E41" s="12"/>
      <c r="F41" s="12"/>
      <c r="G41" s="12"/>
      <c r="H41" s="12"/>
      <c r="I41" s="12"/>
      <c r="J41" s="12"/>
      <c r="K41" s="12"/>
      <c r="L41" s="12"/>
      <c r="M41" s="12"/>
      <c r="N41" s="12"/>
      <c r="O41" s="280"/>
      <c r="P41" s="273"/>
      <c r="Q41" s="273"/>
      <c r="R41" s="273"/>
      <c r="S41" s="273"/>
      <c r="T41" s="273"/>
      <c r="U41" s="273"/>
      <c r="V41" s="273"/>
      <c r="W41" s="273"/>
      <c r="X41" s="273"/>
      <c r="Y41" s="273"/>
      <c r="Z41" s="273"/>
      <c r="AA41" s="28"/>
      <c r="AB41" s="12"/>
      <c r="AC41" s="6"/>
      <c r="AD41" s="278"/>
      <c r="AE41" s="278"/>
      <c r="AF41" s="278"/>
      <c r="AG41" s="278"/>
      <c r="AH41" s="278"/>
      <c r="AI41" s="279"/>
      <c r="AJ41" s="2"/>
      <c r="AK41" s="2"/>
      <c r="AL41" s="17"/>
    </row>
    <row r="42" spans="1:49" s="37" customFormat="1" ht="15.75" customHeight="1" x14ac:dyDescent="0.25">
      <c r="A42" s="34"/>
      <c r="B42" s="264" t="s">
        <v>23</v>
      </c>
      <c r="C42" s="264"/>
      <c r="D42" s="264"/>
      <c r="E42" s="264"/>
      <c r="F42" s="264"/>
      <c r="G42" s="264"/>
      <c r="H42" s="264"/>
      <c r="I42" s="264"/>
      <c r="J42" s="264"/>
      <c r="K42" s="264"/>
      <c r="L42" s="264"/>
      <c r="M42" s="264"/>
      <c r="N42" s="71"/>
      <c r="O42" s="265" t="s">
        <v>25</v>
      </c>
      <c r="P42" s="266"/>
      <c r="Q42" s="266"/>
      <c r="R42" s="266"/>
      <c r="S42" s="266"/>
      <c r="T42" s="266"/>
      <c r="U42" s="266"/>
      <c r="V42" s="266"/>
      <c r="W42" s="266"/>
      <c r="X42" s="266"/>
      <c r="Y42" s="266"/>
      <c r="Z42" s="266"/>
      <c r="AA42" s="35"/>
      <c r="AB42" s="33"/>
      <c r="AC42" s="34"/>
      <c r="AD42" s="281"/>
      <c r="AE42" s="281"/>
      <c r="AF42" s="281"/>
      <c r="AG42" s="281"/>
      <c r="AH42" s="281"/>
      <c r="AI42" s="33"/>
      <c r="AJ42" s="77"/>
      <c r="AK42" s="77"/>
      <c r="AL42" s="36"/>
      <c r="AN42" s="270"/>
      <c r="AO42" s="270"/>
      <c r="AP42" s="38"/>
    </row>
    <row r="43" spans="1:49" ht="18" customHeight="1" x14ac:dyDescent="0.25">
      <c r="A43" s="29"/>
      <c r="B43" s="271" t="s">
        <v>24</v>
      </c>
      <c r="C43" s="271"/>
      <c r="D43" s="271"/>
      <c r="E43" s="271"/>
      <c r="F43" s="271"/>
      <c r="G43" s="271"/>
      <c r="H43" s="271"/>
      <c r="I43" s="271"/>
      <c r="J43" s="271"/>
      <c r="K43" s="271"/>
      <c r="L43" s="30"/>
      <c r="M43" s="30"/>
      <c r="N43" s="30"/>
      <c r="O43" s="272" t="s">
        <v>26</v>
      </c>
      <c r="P43" s="273"/>
      <c r="Q43" s="273"/>
      <c r="R43" s="273"/>
      <c r="S43" s="273"/>
      <c r="T43" s="273"/>
      <c r="U43" s="273"/>
      <c r="V43" s="273"/>
      <c r="W43" s="273"/>
      <c r="X43" s="273"/>
      <c r="Y43" s="273"/>
      <c r="Z43" s="30"/>
      <c r="AA43" s="40"/>
      <c r="AB43" s="41"/>
      <c r="AC43" s="29"/>
      <c r="AD43" s="31"/>
      <c r="AE43" s="31"/>
      <c r="AF43" s="31"/>
      <c r="AG43" s="31"/>
      <c r="AH43" s="31"/>
      <c r="AI43" s="31"/>
      <c r="AJ43" s="31"/>
      <c r="AK43" s="31"/>
      <c r="AL43" s="32"/>
    </row>
    <row r="44" spans="1:49" x14ac:dyDescent="0.25">
      <c r="B44" s="263"/>
      <c r="C44" s="263"/>
      <c r="D44" s="263"/>
      <c r="E44" s="263"/>
      <c r="F44" s="263"/>
      <c r="G44" s="263"/>
      <c r="H44" s="263"/>
      <c r="I44" s="263"/>
      <c r="L44" s="263"/>
      <c r="M44" s="263"/>
      <c r="N44" s="263"/>
      <c r="O44" s="263"/>
      <c r="P44" s="263"/>
      <c r="Q44" s="263"/>
      <c r="R44" s="263"/>
      <c r="S44" s="263"/>
      <c r="U44" s="263"/>
      <c r="V44" s="263"/>
      <c r="W44" s="263"/>
      <c r="X44" s="263"/>
      <c r="Y44" s="263"/>
      <c r="Z44" s="263"/>
    </row>
  </sheetData>
  <mergeCells count="74">
    <mergeCell ref="A8:G8"/>
    <mergeCell ref="H8:AA8"/>
    <mergeCell ref="AD8:AE8"/>
    <mergeCell ref="AH8:AI8"/>
    <mergeCell ref="A1:E3"/>
    <mergeCell ref="F1:AL2"/>
    <mergeCell ref="F3:AE3"/>
    <mergeCell ref="AF3:AG3"/>
    <mergeCell ref="AH3:AL3"/>
    <mergeCell ref="A5:G5"/>
    <mergeCell ref="H5:AA5"/>
    <mergeCell ref="A6:G6"/>
    <mergeCell ref="H6:AA6"/>
    <mergeCell ref="A7:G7"/>
    <mergeCell ref="H7:AA7"/>
    <mergeCell ref="AC7:AL7"/>
    <mergeCell ref="A9:G9"/>
    <mergeCell ref="H9:AA9"/>
    <mergeCell ref="AD9:AE9"/>
    <mergeCell ref="AH9:AI9"/>
    <mergeCell ref="A10:G10"/>
    <mergeCell ref="H10:AA10"/>
    <mergeCell ref="AD10:AE10"/>
    <mergeCell ref="AH10:AI10"/>
    <mergeCell ref="AD15:AE15"/>
    <mergeCell ref="AH15:AI15"/>
    <mergeCell ref="A11:G11"/>
    <mergeCell ref="H11:I11"/>
    <mergeCell ref="J11:AA12"/>
    <mergeCell ref="AD11:AE11"/>
    <mergeCell ref="AH11:AI11"/>
    <mergeCell ref="A12:G12"/>
    <mergeCell ref="H12:I12"/>
    <mergeCell ref="AD12:AE12"/>
    <mergeCell ref="AH12:AI12"/>
    <mergeCell ref="AD13:AE13"/>
    <mergeCell ref="AH13:AI13"/>
    <mergeCell ref="A14:AA14"/>
    <mergeCell ref="AD14:AE14"/>
    <mergeCell ref="AH14:AI14"/>
    <mergeCell ref="AD16:AE16"/>
    <mergeCell ref="AH16:AI16"/>
    <mergeCell ref="AD17:AE17"/>
    <mergeCell ref="AH17:AI17"/>
    <mergeCell ref="AD18:AE18"/>
    <mergeCell ref="AH18:AI18"/>
    <mergeCell ref="AI37:AI38"/>
    <mergeCell ref="AD19:AE19"/>
    <mergeCell ref="AH19:AI19"/>
    <mergeCell ref="AD20:AE20"/>
    <mergeCell ref="AH20:AI20"/>
    <mergeCell ref="AD21:AE21"/>
    <mergeCell ref="AH21:AI21"/>
    <mergeCell ref="AD22:AE22"/>
    <mergeCell ref="AH22:AI22"/>
    <mergeCell ref="AD23:AE23"/>
    <mergeCell ref="AH23:AI23"/>
    <mergeCell ref="AF27:AH27"/>
    <mergeCell ref="AF28:AH28"/>
    <mergeCell ref="AD30:AI33"/>
    <mergeCell ref="B39:M39"/>
    <mergeCell ref="Q39:AA39"/>
    <mergeCell ref="AD40:AH41"/>
    <mergeCell ref="AI40:AI41"/>
    <mergeCell ref="O41:Z41"/>
    <mergeCell ref="AN42:AO42"/>
    <mergeCell ref="B43:K43"/>
    <mergeCell ref="O43:Y43"/>
    <mergeCell ref="B44:I44"/>
    <mergeCell ref="L44:S44"/>
    <mergeCell ref="U44:Z44"/>
    <mergeCell ref="B42:M42"/>
    <mergeCell ref="O42:Z42"/>
    <mergeCell ref="AD42:AH42"/>
  </mergeCells>
  <printOptions horizontalCentered="1"/>
  <pageMargins left="0.19685039370078741" right="0.19685039370078741" top="0.51181102362204722" bottom="0.51181102362204722" header="0.19685039370078741" footer="0.19685039370078741"/>
  <pageSetup scale="87" orientation="landscape" r:id="rId1"/>
  <headerFooter>
    <oddHeader>&amp;F</oddHeader>
    <oddFooter>&amp;L&amp;A&amp;C&amp;B Confidencial&amp;B&amp;RPágina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59</vt:i4>
      </vt:variant>
    </vt:vector>
  </HeadingPairs>
  <TitlesOfParts>
    <vt:vector size="120" baseType="lpstr">
      <vt:lpstr>2.1.2.1</vt:lpstr>
      <vt:lpstr>2.1.3.2</vt:lpstr>
      <vt:lpstr>2.1.3.5</vt:lpstr>
      <vt:lpstr>2.1.3.6</vt:lpstr>
      <vt:lpstr>2.1.3.8</vt:lpstr>
      <vt:lpstr>2.1.4.3</vt:lpstr>
      <vt:lpstr>2.1.4.4</vt:lpstr>
      <vt:lpstr>2.1.4.5</vt:lpstr>
      <vt:lpstr>2.1.4.7</vt:lpstr>
      <vt:lpstr>2.1.4.8</vt:lpstr>
      <vt:lpstr>2.1.5.2</vt:lpstr>
      <vt:lpstr>2.1.5.3</vt:lpstr>
      <vt:lpstr>2.1.5.4</vt:lpstr>
      <vt:lpstr>2.1.7.4.1</vt:lpstr>
      <vt:lpstr>2.2.3.3</vt:lpstr>
      <vt:lpstr>2.2.3.5</vt:lpstr>
      <vt:lpstr>2.2.4.1</vt:lpstr>
      <vt:lpstr>2.2.4.2</vt:lpstr>
      <vt:lpstr>2.2.4.5</vt:lpstr>
      <vt:lpstr>2.2.4.6</vt:lpstr>
      <vt:lpstr>2.2.4.7</vt:lpstr>
      <vt:lpstr>2.2.4.8</vt:lpstr>
      <vt:lpstr>2.2.4.9</vt:lpstr>
      <vt:lpstr>2.2.4.10</vt:lpstr>
      <vt:lpstr>2.2.4.11</vt:lpstr>
      <vt:lpstr>2.2.5.1</vt:lpstr>
      <vt:lpstr>2.2.5.2</vt:lpstr>
      <vt:lpstr>2.2.5.3</vt:lpstr>
      <vt:lpstr>2.2.5.4</vt:lpstr>
      <vt:lpstr>2.2.5.5</vt:lpstr>
      <vt:lpstr>2.2.5.6</vt:lpstr>
      <vt:lpstr>2.2.5.7</vt:lpstr>
      <vt:lpstr>2.2.5.8</vt:lpstr>
      <vt:lpstr>2.3.3.1</vt:lpstr>
      <vt:lpstr>2.3.3.3</vt:lpstr>
      <vt:lpstr>2.3.5.3</vt:lpstr>
      <vt:lpstr>2.3.5.4</vt:lpstr>
      <vt:lpstr>2.3.5.7</vt:lpstr>
      <vt:lpstr>2.3.5.8</vt:lpstr>
      <vt:lpstr>2.3.5.9</vt:lpstr>
      <vt:lpstr>2.3.5.11</vt:lpstr>
      <vt:lpstr>OE4</vt:lpstr>
      <vt:lpstr>OE5</vt:lpstr>
      <vt:lpstr>OE6</vt:lpstr>
      <vt:lpstr>OE7</vt:lpstr>
      <vt:lpstr>OE8</vt:lpstr>
      <vt:lpstr>OE9</vt:lpstr>
      <vt:lpstr>OE10</vt:lpstr>
      <vt:lpstr>OE11</vt:lpstr>
      <vt:lpstr>OE12</vt:lpstr>
      <vt:lpstr>OE13</vt:lpstr>
      <vt:lpstr>OE14</vt:lpstr>
      <vt:lpstr>OE15</vt:lpstr>
      <vt:lpstr>OE16</vt:lpstr>
      <vt:lpstr>OE17</vt:lpstr>
      <vt:lpstr>OE18</vt:lpstr>
      <vt:lpstr>OE19</vt:lpstr>
      <vt:lpstr>OE 20</vt:lpstr>
      <vt:lpstr>OE21</vt:lpstr>
      <vt:lpstr>OE22</vt:lpstr>
      <vt:lpstr>Hoja1</vt:lpstr>
      <vt:lpstr>'2.1.2.1'!Área_de_impresión</vt:lpstr>
      <vt:lpstr>'2.1.3.2'!Área_de_impresión</vt:lpstr>
      <vt:lpstr>'2.1.3.5'!Área_de_impresión</vt:lpstr>
      <vt:lpstr>'2.1.3.6'!Área_de_impresión</vt:lpstr>
      <vt:lpstr>'2.1.3.8'!Área_de_impresión</vt:lpstr>
      <vt:lpstr>'2.1.4.3'!Área_de_impresión</vt:lpstr>
      <vt:lpstr>'2.1.4.4'!Área_de_impresión</vt:lpstr>
      <vt:lpstr>'2.1.4.5'!Área_de_impresión</vt:lpstr>
      <vt:lpstr>'2.1.4.7'!Área_de_impresión</vt:lpstr>
      <vt:lpstr>'2.1.4.8'!Área_de_impresión</vt:lpstr>
      <vt:lpstr>'2.1.5.2'!Área_de_impresión</vt:lpstr>
      <vt:lpstr>'2.1.5.3'!Área_de_impresión</vt:lpstr>
      <vt:lpstr>'2.1.5.4'!Área_de_impresión</vt:lpstr>
      <vt:lpstr>'2.1.7.4.1'!Área_de_impresión</vt:lpstr>
      <vt:lpstr>'2.2.3.3'!Área_de_impresión</vt:lpstr>
      <vt:lpstr>'2.2.3.5'!Área_de_impresión</vt:lpstr>
      <vt:lpstr>'2.2.4.1'!Área_de_impresión</vt:lpstr>
      <vt:lpstr>'2.2.4.10'!Área_de_impresión</vt:lpstr>
      <vt:lpstr>'2.2.4.11'!Área_de_impresión</vt:lpstr>
      <vt:lpstr>'2.2.4.2'!Área_de_impresión</vt:lpstr>
      <vt:lpstr>'2.2.4.5'!Área_de_impresión</vt:lpstr>
      <vt:lpstr>'2.2.4.6'!Área_de_impresión</vt:lpstr>
      <vt:lpstr>'2.2.4.7'!Área_de_impresión</vt:lpstr>
      <vt:lpstr>'2.2.4.8'!Área_de_impresión</vt:lpstr>
      <vt:lpstr>'2.2.4.9'!Área_de_impresión</vt:lpstr>
      <vt:lpstr>'2.2.5.1'!Área_de_impresión</vt:lpstr>
      <vt:lpstr>'2.2.5.2'!Área_de_impresión</vt:lpstr>
      <vt:lpstr>'2.2.5.3'!Área_de_impresión</vt:lpstr>
      <vt:lpstr>'2.2.5.4'!Área_de_impresión</vt:lpstr>
      <vt:lpstr>'2.2.5.5'!Área_de_impresión</vt:lpstr>
      <vt:lpstr>'2.2.5.6'!Área_de_impresión</vt:lpstr>
      <vt:lpstr>'2.2.5.7'!Área_de_impresión</vt:lpstr>
      <vt:lpstr>'2.2.5.8'!Área_de_impresión</vt:lpstr>
      <vt:lpstr>'2.3.3.1'!Área_de_impresión</vt:lpstr>
      <vt:lpstr>'2.3.3.3'!Área_de_impresión</vt:lpstr>
      <vt:lpstr>'2.3.5.11'!Área_de_impresión</vt:lpstr>
      <vt:lpstr>'2.3.5.3'!Área_de_impresión</vt:lpstr>
      <vt:lpstr>'2.3.5.4'!Área_de_impresión</vt:lpstr>
      <vt:lpstr>'2.3.5.7'!Área_de_impresión</vt:lpstr>
      <vt:lpstr>'2.3.5.8'!Área_de_impresión</vt:lpstr>
      <vt:lpstr>'2.3.5.9'!Área_de_impresión</vt:lpstr>
      <vt:lpstr>'OE10'!Área_de_impresión</vt:lpstr>
      <vt:lpstr>'OE11'!Área_de_impresión</vt:lpstr>
      <vt:lpstr>'OE12'!Área_de_impresión</vt:lpstr>
      <vt:lpstr>'OE13'!Área_de_impresión</vt:lpstr>
      <vt:lpstr>'OE14'!Área_de_impresión</vt:lpstr>
      <vt:lpstr>'OE15'!Área_de_impresión</vt:lpstr>
      <vt:lpstr>'OE16'!Área_de_impresión</vt:lpstr>
      <vt:lpstr>'OE17'!Área_de_impresión</vt:lpstr>
      <vt:lpstr>'OE18'!Área_de_impresión</vt:lpstr>
      <vt:lpstr>'OE19'!Área_de_impresión</vt:lpstr>
      <vt:lpstr>'OE21'!Área_de_impresión</vt:lpstr>
      <vt:lpstr>'OE22'!Área_de_impresión</vt:lpstr>
      <vt:lpstr>'OE4'!Área_de_impresión</vt:lpstr>
      <vt:lpstr>'OE5'!Área_de_impresión</vt:lpstr>
      <vt:lpstr>'OE6'!Área_de_impresión</vt:lpstr>
      <vt:lpstr>'OE7'!Área_de_impresión</vt:lpstr>
      <vt:lpstr>'OE8'!Área_de_impresión</vt:lpstr>
      <vt:lpstr>'OE9'!Área_de_impresión</vt:lpstr>
    </vt:vector>
  </TitlesOfParts>
  <Company>Dixguel03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Arq. JOSE F. JARA</cp:lastModifiedBy>
  <cp:lastPrinted>2024-07-22T03:37:06Z</cp:lastPrinted>
  <dcterms:created xsi:type="dcterms:W3CDTF">2022-09-26T22:07:27Z</dcterms:created>
  <dcterms:modified xsi:type="dcterms:W3CDTF">2024-08-28T16:30:37Z</dcterms:modified>
</cp:coreProperties>
</file>